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autoCompressPictures="0"/>
  <xr:revisionPtr revIDLastSave="0" documentId="13_ncr:1_{270B579E-AAF4-4963-BB5B-C2CA524FBD7A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Presupuesto mensual personal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2" i="1" l="1"/>
  <c r="H49" i="1"/>
  <c r="H23" i="1"/>
  <c r="H30" i="1"/>
  <c r="H36" i="1"/>
  <c r="H42" i="1"/>
  <c r="H14" i="1"/>
  <c r="C25" i="1"/>
  <c r="C32" i="1"/>
  <c r="C38" i="1"/>
  <c r="C46" i="1"/>
  <c r="C56" i="1"/>
  <c r="E8" i="1" l="1"/>
  <c r="E7" i="1"/>
  <c r="E6" i="1"/>
  <c r="E24" i="1"/>
  <c r="J22" i="1"/>
  <c r="J29" i="1"/>
  <c r="E31" i="1"/>
  <c r="J45" i="1"/>
  <c r="J46" i="1"/>
  <c r="J47" i="1"/>
  <c r="J48" i="1"/>
  <c r="J39" i="1"/>
  <c r="J40" i="1"/>
  <c r="J41" i="1"/>
  <c r="J33" i="1"/>
  <c r="J34" i="1"/>
  <c r="J35" i="1"/>
  <c r="J26" i="1"/>
  <c r="J27" i="1"/>
  <c r="J28" i="1"/>
  <c r="J17" i="1"/>
  <c r="J18" i="1"/>
  <c r="J19" i="1"/>
  <c r="J20" i="1"/>
  <c r="J21" i="1"/>
  <c r="J5" i="1"/>
  <c r="J6" i="1"/>
  <c r="J7" i="1"/>
  <c r="J8" i="1"/>
  <c r="J9" i="1"/>
  <c r="J10" i="1"/>
  <c r="J11" i="1"/>
  <c r="J12" i="1"/>
  <c r="J13" i="1"/>
  <c r="E49" i="1"/>
  <c r="E50" i="1"/>
  <c r="E51" i="1"/>
  <c r="E52" i="1"/>
  <c r="E53" i="1"/>
  <c r="E54" i="1"/>
  <c r="E55" i="1"/>
  <c r="E41" i="1"/>
  <c r="E42" i="1"/>
  <c r="E43" i="1"/>
  <c r="E44" i="1"/>
  <c r="E45" i="1"/>
  <c r="E35" i="1"/>
  <c r="E36" i="1"/>
  <c r="E37" i="1"/>
  <c r="E28" i="1"/>
  <c r="E29" i="1"/>
  <c r="E30" i="1"/>
  <c r="E18" i="1"/>
  <c r="E19" i="1"/>
  <c r="E20" i="1"/>
  <c r="E21" i="1"/>
  <c r="E22" i="1"/>
  <c r="E23" i="1"/>
  <c r="E5" i="1"/>
  <c r="E9" i="1"/>
  <c r="E10" i="1"/>
  <c r="E11" i="1"/>
  <c r="E12" i="1"/>
  <c r="E13" i="1"/>
  <c r="E14" i="1"/>
  <c r="I49" i="1"/>
  <c r="I42" i="1"/>
  <c r="I36" i="1"/>
  <c r="I30" i="1"/>
  <c r="I23" i="1"/>
  <c r="D56" i="1"/>
  <c r="D46" i="1"/>
  <c r="D38" i="1"/>
  <c r="D32" i="1"/>
  <c r="D25" i="1"/>
  <c r="I14" i="1"/>
  <c r="D15" i="1"/>
  <c r="C15" i="1"/>
  <c r="J14" i="1" l="1"/>
  <c r="E56" i="1"/>
  <c r="E15" i="1"/>
  <c r="J49" i="1"/>
  <c r="J42" i="1"/>
  <c r="J36" i="1"/>
  <c r="J30" i="1"/>
  <c r="J23" i="1"/>
  <c r="E46" i="1"/>
  <c r="E38" i="1"/>
  <c r="E32" i="1"/>
  <c r="E25" i="1"/>
</calcChain>
</file>

<file path=xl/sharedStrings.xml><?xml version="1.0" encoding="utf-8"?>
<sst xmlns="http://schemas.openxmlformats.org/spreadsheetml/2006/main" count="127" uniqueCount="70">
  <si>
    <t>Presupuesto mensual personal</t>
  </si>
  <si>
    <t>Teléfono</t>
  </si>
  <si>
    <t>Electricidad</t>
  </si>
  <si>
    <t>Gas</t>
  </si>
  <si>
    <t>Agua y alcantarillado</t>
  </si>
  <si>
    <t>Televisión por cable</t>
  </si>
  <si>
    <t>Mantenimiento o reparaciones</t>
  </si>
  <si>
    <t>Otros</t>
  </si>
  <si>
    <t>Total</t>
  </si>
  <si>
    <t>TRANSPORTE</t>
  </si>
  <si>
    <t>Pago del vehículo</t>
  </si>
  <si>
    <t>Gastos de taxi o bus</t>
  </si>
  <si>
    <t>Seguro</t>
  </si>
  <si>
    <t>Combustible</t>
  </si>
  <si>
    <t>Mantenimiento</t>
  </si>
  <si>
    <t>SEGURO</t>
  </si>
  <si>
    <t>Hogar</t>
  </si>
  <si>
    <t>Salud</t>
  </si>
  <si>
    <t>Vida</t>
  </si>
  <si>
    <t>COMIDA</t>
  </si>
  <si>
    <t>Restaurantes</t>
  </si>
  <si>
    <t>MASCOTAS</t>
  </si>
  <si>
    <t>Comida</t>
  </si>
  <si>
    <t>Médicos</t>
  </si>
  <si>
    <t>Limpieza</t>
  </si>
  <si>
    <t>Juguetes</t>
  </si>
  <si>
    <t>Ropa</t>
  </si>
  <si>
    <t>Gimnasio</t>
  </si>
  <si>
    <t>Costo real</t>
  </si>
  <si>
    <t>Diferencia</t>
  </si>
  <si>
    <t>ENTRETENIMIENTO</t>
  </si>
  <si>
    <t>Conciertos</t>
  </si>
  <si>
    <t>Eventos deportivos</t>
  </si>
  <si>
    <t>Teatro</t>
  </si>
  <si>
    <t>PRÉSTAMOS</t>
  </si>
  <si>
    <t>Tarjeta de crédito</t>
  </si>
  <si>
    <t>AHORROS O INVERSIONES</t>
  </si>
  <si>
    <t>Abogados</t>
  </si>
  <si>
    <t>Pensión alimenticia</t>
  </si>
  <si>
    <t>Arriendo/Cuota</t>
  </si>
  <si>
    <t>Servicio de Internet</t>
  </si>
  <si>
    <t xml:space="preserve">Administración </t>
  </si>
  <si>
    <t>Comparendos</t>
  </si>
  <si>
    <t>Mercado</t>
  </si>
  <si>
    <t>GASTOS PERSONALES</t>
  </si>
  <si>
    <t>Salón de belleza</t>
  </si>
  <si>
    <t>Lavandería</t>
  </si>
  <si>
    <t>Membresias</t>
  </si>
  <si>
    <t>Costo proyectado</t>
  </si>
  <si>
    <t xml:space="preserve">Costo real </t>
  </si>
  <si>
    <t xml:space="preserve">Costo proyectado  </t>
  </si>
  <si>
    <t xml:space="preserve">Costo proyectado </t>
  </si>
  <si>
    <t>Cine</t>
  </si>
  <si>
    <t xml:space="preserve">Invitaciones </t>
  </si>
  <si>
    <t>OBLIGACIONES</t>
  </si>
  <si>
    <t>Colegios</t>
  </si>
  <si>
    <t>Guarderías</t>
  </si>
  <si>
    <t>HOGAR</t>
  </si>
  <si>
    <t>Ahorro voluntario</t>
  </si>
  <si>
    <t>Ahorro obligatorio</t>
  </si>
  <si>
    <t>DETALLES Y OCASIONES ESPECIALES</t>
  </si>
  <si>
    <t>Cumpleaños</t>
  </si>
  <si>
    <t>Aniversario</t>
  </si>
  <si>
    <t>Vacaciones</t>
  </si>
  <si>
    <t>Bancos</t>
  </si>
  <si>
    <t xml:space="preserve">Personales </t>
  </si>
  <si>
    <t>OTROS</t>
  </si>
  <si>
    <t xml:space="preserve">Donación </t>
  </si>
  <si>
    <t>Jardín</t>
  </si>
  <si>
    <t>Gastos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</si>
</sst>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* #,##0_);_(* \(#,##0\);_(* &quot;-&quot;_);_(@_)"/>
    <numFmt numFmtId="165" formatCode="_(* #,##0.00_);_(* \(#,##0.00\);_(* &quot;-&quot;??_);_(@_)"/>
    <numFmt numFmtId="166" formatCode="#,##0\ &quot;€&quot;;\-#,##0\ &quot;€&quot;"/>
    <numFmt numFmtId="167" formatCode="_-* #,##0\ &quot;€&quot;_-;\-* #,##0\ &quot;€&quot;_-;_-* &quot;-&quot;\ &quot;€&quot;_-;_-@_-"/>
    <numFmt numFmtId="168" formatCode="_-[$$-240A]\ * #,##0.00_-;\-[$$-240A]\ * #,##0.00_-;_-[$$-240A]\ * &quot;-&quot;??_-;_-@_-"/>
    <numFmt numFmtId="171" formatCode="_-[$$-240A]\ * #,##0_-;\-[$$-240A]\ * #,##0_-;_-[$$-240A]\ * &quot;-&quot;??_-;_-@_-"/>
    <numFmt numFmtId="178" formatCode="&quot;$&quot;\ #,##0"/>
  </numFmts>
  <fonts count="31" x14ac:knownFonts="1">
    <font>
      <sz val="10"/>
      <color theme="1"/>
      <name val="Microsoft Sans Serif"/>
      <family val="2"/>
      <scheme val="minor"/>
    </font>
    <font>
      <sz val="11"/>
      <color theme="1"/>
      <name val="Microsoft Sans Serif"/>
      <family val="2"/>
      <scheme val="minor"/>
    </font>
    <font>
      <sz val="8"/>
      <color theme="1"/>
      <name val="Arial"/>
      <family val="2"/>
    </font>
    <font>
      <sz val="10"/>
      <color indexed="63"/>
      <name val="Microsoft Sans Serif"/>
      <family val="2"/>
      <scheme val="minor"/>
    </font>
    <font>
      <b/>
      <sz val="10"/>
      <color indexed="63"/>
      <name val="Microsoft Sans Serif"/>
      <family val="2"/>
      <scheme val="minor"/>
    </font>
    <font>
      <sz val="10"/>
      <name val="Microsoft Sans Serif"/>
      <family val="2"/>
      <scheme val="minor"/>
    </font>
    <font>
      <b/>
      <sz val="10"/>
      <name val="Microsoft Sans Serif"/>
      <family val="2"/>
      <scheme val="minor"/>
    </font>
    <font>
      <b/>
      <sz val="10"/>
      <color theme="4"/>
      <name val="Microsoft Sans Serif"/>
      <family val="2"/>
      <scheme val="minor"/>
    </font>
    <font>
      <sz val="10"/>
      <color theme="3"/>
      <name val="Microsoft Sans Serif"/>
      <family val="2"/>
      <scheme val="minor"/>
    </font>
    <font>
      <sz val="10"/>
      <color theme="4"/>
      <name val="Microsoft Sans Serif"/>
      <family val="2"/>
      <scheme val="minor"/>
    </font>
    <font>
      <sz val="10"/>
      <color theme="1"/>
      <name val="Microsoft Sans Serif"/>
      <family val="2"/>
      <scheme val="minor"/>
    </font>
    <font>
      <sz val="18"/>
      <color theme="3"/>
      <name val="Franklin Gothic Demi"/>
      <family val="2"/>
      <scheme val="major"/>
    </font>
    <font>
      <b/>
      <sz val="15"/>
      <color theme="3"/>
      <name val="Microsoft Sans Serif"/>
      <family val="2"/>
      <scheme val="minor"/>
    </font>
    <font>
      <b/>
      <sz val="13"/>
      <color theme="3"/>
      <name val="Microsoft Sans Serif"/>
      <family val="2"/>
      <scheme val="minor"/>
    </font>
    <font>
      <b/>
      <sz val="11"/>
      <color theme="3"/>
      <name val="Microsoft Sans Serif"/>
      <family val="2"/>
      <scheme val="minor"/>
    </font>
    <font>
      <sz val="11"/>
      <color rgb="FF006100"/>
      <name val="Microsoft Sans Serif"/>
      <family val="2"/>
      <scheme val="minor"/>
    </font>
    <font>
      <sz val="11"/>
      <color rgb="FF9C0006"/>
      <name val="Microsoft Sans Serif"/>
      <family val="2"/>
      <scheme val="minor"/>
    </font>
    <font>
      <sz val="11"/>
      <color rgb="FF9C5700"/>
      <name val="Microsoft Sans Serif"/>
      <family val="2"/>
      <scheme val="minor"/>
    </font>
    <font>
      <sz val="11"/>
      <color rgb="FF3F3F76"/>
      <name val="Microsoft Sans Serif"/>
      <family val="2"/>
      <scheme val="minor"/>
    </font>
    <font>
      <b/>
      <sz val="11"/>
      <color rgb="FF3F3F3F"/>
      <name val="Microsoft Sans Serif"/>
      <family val="2"/>
      <scheme val="minor"/>
    </font>
    <font>
      <b/>
      <sz val="11"/>
      <color rgb="FFFA7D00"/>
      <name val="Microsoft Sans Serif"/>
      <family val="2"/>
      <scheme val="minor"/>
    </font>
    <font>
      <sz val="11"/>
      <color rgb="FFFA7D00"/>
      <name val="Microsoft Sans Serif"/>
      <family val="2"/>
      <scheme val="minor"/>
    </font>
    <font>
      <b/>
      <sz val="11"/>
      <color theme="0"/>
      <name val="Microsoft Sans Serif"/>
      <family val="2"/>
      <scheme val="minor"/>
    </font>
    <font>
      <sz val="11"/>
      <color rgb="FFFF0000"/>
      <name val="Microsoft Sans Serif"/>
      <family val="2"/>
      <scheme val="minor"/>
    </font>
    <font>
      <i/>
      <sz val="11"/>
      <color rgb="FF7F7F7F"/>
      <name val="Microsoft Sans Serif"/>
      <family val="2"/>
      <scheme val="minor"/>
    </font>
    <font>
      <b/>
      <sz val="11"/>
      <color theme="1"/>
      <name val="Microsoft Sans Serif"/>
      <family val="2"/>
      <scheme val="minor"/>
    </font>
    <font>
      <sz val="11"/>
      <color theme="0"/>
      <name val="Microsoft Sans Serif"/>
      <family val="2"/>
      <scheme val="minor"/>
    </font>
    <font>
      <sz val="30"/>
      <color theme="0"/>
      <name val="Franklin Gothic Demi"/>
      <family val="2"/>
      <scheme val="major"/>
    </font>
    <font>
      <sz val="10"/>
      <color theme="0"/>
      <name val="Microsoft Sans Serif"/>
      <family val="2"/>
      <scheme val="minor"/>
    </font>
    <font>
      <b/>
      <sz val="10"/>
      <color theme="0"/>
      <name val="Microsoft Sans Serif"/>
      <family val="2"/>
      <scheme val="minor"/>
    </font>
    <font>
      <b/>
      <sz val="10"/>
      <color theme="1"/>
      <name val="Microsoft Sans Serif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/>
      <bottom/>
      <diagonal/>
    </border>
    <border>
      <left/>
      <right style="medium">
        <color theme="4" tint="0.79998168889431442"/>
      </right>
      <top/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4" tint="0.79998168889431442"/>
      </top>
      <bottom/>
      <diagonal/>
    </border>
    <border>
      <left style="medium">
        <color theme="4" tint="0.79998168889431442"/>
      </left>
      <right style="medium">
        <color theme="4" tint="0.79998168889431442"/>
      </right>
      <top/>
      <bottom style="medium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/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/>
      <diagonal/>
    </border>
    <border>
      <left style="medium">
        <color theme="4" tint="0.79998168889431442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medium">
        <color theme="4" tint="0.79998168889431442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6" tint="0.79998168889431442"/>
      </right>
      <top style="medium">
        <color theme="3"/>
      </top>
      <bottom style="medium">
        <color theme="3"/>
      </bottom>
      <diagonal/>
    </border>
    <border>
      <left style="medium">
        <color theme="4" tint="0.79998168889431442"/>
      </left>
      <right style="medium">
        <color theme="6" tint="0.79998168889431442"/>
      </right>
      <top style="medium">
        <color theme="3"/>
      </top>
      <bottom/>
      <diagonal/>
    </border>
    <border>
      <left/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/>
      <diagonal/>
    </border>
    <border>
      <left/>
      <right style="medium">
        <color theme="6" tint="0.79998168889431442"/>
      </right>
      <top/>
      <bottom style="medium">
        <color theme="3"/>
      </bottom>
      <diagonal/>
    </border>
    <border>
      <left style="medium">
        <color theme="6" tint="0.79998168889431442"/>
      </left>
      <right style="medium">
        <color theme="6" tint="0.79998168889431442"/>
      </right>
      <top/>
      <bottom/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3"/>
      </top>
      <bottom/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3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3"/>
      </top>
      <bottom style="medium">
        <color theme="6" tint="0.79998168889431442"/>
      </bottom>
      <diagonal/>
    </border>
    <border>
      <left/>
      <right style="medium">
        <color theme="6" tint="0.79998168889431442"/>
      </right>
      <top/>
      <bottom/>
      <diagonal/>
    </border>
    <border>
      <left style="medium">
        <color theme="6" tint="0.79998168889431442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4" tint="0.79998168889431442"/>
      </left>
      <right style="medium">
        <color theme="3"/>
      </right>
      <top style="medium">
        <color theme="3"/>
      </top>
      <bottom style="medium">
        <color theme="6" tint="0.79998168889431442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6" tint="0.79998168889431442"/>
      </right>
      <top style="medium">
        <color theme="3"/>
      </top>
      <bottom/>
      <diagonal/>
    </border>
    <border>
      <left/>
      <right style="medium">
        <color theme="6" tint="0.79998168889431442"/>
      </right>
      <top style="medium">
        <color theme="6" tint="0.79998168889431442"/>
      </top>
      <bottom style="medium">
        <color theme="3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6" tint="0.79995117038483843"/>
      </bottom>
      <diagonal/>
    </border>
    <border>
      <left style="medium">
        <color theme="4" tint="0.79998168889431442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6" tint="0.79998168889431442"/>
      </right>
      <top style="medium">
        <color theme="6" tint="0.79998168889431442"/>
      </top>
      <bottom/>
      <diagonal/>
    </border>
    <border>
      <left/>
      <right style="medium">
        <color theme="6" tint="0.79998168889431442"/>
      </right>
      <top style="medium">
        <color theme="6" tint="0.79998168889431442"/>
      </top>
      <bottom style="medium">
        <color theme="6" tint="0.7999511703848384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4506668294322"/>
      </bottom>
      <diagonal/>
    </border>
    <border>
      <left/>
      <right style="medium">
        <color theme="6" tint="0.79995117038483843"/>
      </right>
      <top style="medium">
        <color theme="3"/>
      </top>
      <bottom/>
      <diagonal/>
    </border>
    <border>
      <left/>
      <right style="medium">
        <color theme="6" tint="0.79995117038483843"/>
      </right>
      <top style="medium">
        <color theme="6" tint="0.79998168889431442"/>
      </top>
      <bottom style="medium">
        <color theme="6" tint="0.79998168889431442"/>
      </bottom>
      <diagonal/>
    </border>
    <border>
      <left/>
      <right style="medium">
        <color theme="6" tint="0.79995117038483843"/>
      </right>
      <top/>
      <bottom style="medium">
        <color theme="3"/>
      </bottom>
      <diagonal/>
    </border>
    <border>
      <left/>
      <right style="medium">
        <color theme="6" tint="0.79998168889431442"/>
      </right>
      <top style="medium">
        <color theme="3"/>
      </top>
      <bottom style="medium">
        <color theme="6" tint="0.79998168889431442"/>
      </bottom>
      <diagonal/>
    </border>
    <border>
      <left/>
      <right style="medium">
        <color theme="6" tint="0.79998168889431442"/>
      </right>
      <top/>
      <bottom style="medium">
        <color theme="6" tint="0.79998168889431442"/>
      </bottom>
      <diagonal/>
    </border>
  </borders>
  <cellStyleXfs count="47">
    <xf numFmtId="0" fontId="0" fillId="0" borderId="0"/>
    <xf numFmtId="166" fontId="10" fillId="0" borderId="0" applyFont="0" applyFill="0" applyBorder="0" applyProtection="0">
      <alignment horizontal="left" vertical="center" indent="1"/>
    </xf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35" applyNumberFormat="0" applyFill="0" applyAlignment="0" applyProtection="0"/>
    <xf numFmtId="0" fontId="13" fillId="0" borderId="36" applyNumberFormat="0" applyFill="0" applyAlignment="0" applyProtection="0"/>
    <xf numFmtId="0" fontId="14" fillId="0" borderId="37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8" applyNumberFormat="0" applyAlignment="0" applyProtection="0"/>
    <xf numFmtId="0" fontId="19" fillId="10" borderId="39" applyNumberFormat="0" applyAlignment="0" applyProtection="0"/>
    <xf numFmtId="0" fontId="20" fillId="10" borderId="38" applyNumberFormat="0" applyAlignment="0" applyProtection="0"/>
    <xf numFmtId="0" fontId="21" fillId="0" borderId="40" applyNumberFormat="0" applyFill="0" applyAlignment="0" applyProtection="0"/>
    <xf numFmtId="0" fontId="22" fillId="11" borderId="41" applyNumberFormat="0" applyAlignment="0" applyProtection="0"/>
    <xf numFmtId="0" fontId="23" fillId="0" borderId="0" applyNumberFormat="0" applyFill="0" applyBorder="0" applyAlignment="0" applyProtection="0"/>
    <xf numFmtId="0" fontId="10" fillId="12" borderId="42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43" applyNumberFormat="0" applyFill="0" applyAlignment="0" applyProtection="0"/>
    <xf numFmtId="0" fontId="2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115">
    <xf numFmtId="0" fontId="0" fillId="0" borderId="0" xfId="0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8" xfId="0" applyFont="1" applyBorder="1" applyAlignment="1">
      <alignment horizontal="left" vertical="center"/>
    </xf>
    <xf numFmtId="0" fontId="9" fillId="4" borderId="14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9" fillId="4" borderId="15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4" xfId="0" applyBorder="1"/>
    <xf numFmtId="0" fontId="0" fillId="0" borderId="3" xfId="0" applyBorder="1"/>
    <xf numFmtId="168" fontId="8" fillId="0" borderId="26" xfId="0" applyNumberFormat="1" applyFont="1" applyBorder="1" applyAlignment="1">
      <alignment horizontal="right" vertical="center" indent="1"/>
    </xf>
    <xf numFmtId="168" fontId="8" fillId="0" borderId="0" xfId="0" applyNumberFormat="1" applyFont="1" applyAlignment="1">
      <alignment horizontal="right" vertical="center" indent="1"/>
    </xf>
    <xf numFmtId="168" fontId="8" fillId="0" borderId="18" xfId="0" applyNumberFormat="1" applyFont="1" applyBorder="1" applyAlignment="1">
      <alignment horizontal="right" vertical="center" indent="1"/>
    </xf>
    <xf numFmtId="168" fontId="8" fillId="5" borderId="20" xfId="0" applyNumberFormat="1" applyFont="1" applyFill="1" applyBorder="1" applyAlignment="1">
      <alignment horizontal="right" vertical="center" indent="1"/>
    </xf>
    <xf numFmtId="168" fontId="8" fillId="0" borderId="20" xfId="0" applyNumberFormat="1" applyFont="1" applyBorder="1" applyAlignment="1">
      <alignment horizontal="right" vertical="center" indent="1"/>
    </xf>
    <xf numFmtId="168" fontId="8" fillId="0" borderId="23" xfId="0" applyNumberFormat="1" applyFont="1" applyBorder="1" applyAlignment="1">
      <alignment horizontal="right" vertical="center" indent="1"/>
    </xf>
    <xf numFmtId="168" fontId="8" fillId="5" borderId="23" xfId="0" applyNumberFormat="1" applyFont="1" applyFill="1" applyBorder="1" applyAlignment="1">
      <alignment horizontal="right" vertical="center" indent="1"/>
    </xf>
    <xf numFmtId="168" fontId="8" fillId="0" borderId="33" xfId="0" applyNumberFormat="1" applyFont="1" applyBorder="1" applyAlignment="1">
      <alignment horizontal="right" vertical="center" indent="1"/>
    </xf>
    <xf numFmtId="168" fontId="8" fillId="5" borderId="22" xfId="0" applyNumberFormat="1" applyFont="1" applyFill="1" applyBorder="1" applyAlignment="1">
      <alignment horizontal="right" vertical="center" indent="1"/>
    </xf>
    <xf numFmtId="168" fontId="9" fillId="4" borderId="28" xfId="0" applyNumberFormat="1" applyFont="1" applyFill="1" applyBorder="1" applyAlignment="1">
      <alignment horizontal="right" vertical="center" indent="1"/>
    </xf>
    <xf numFmtId="0" fontId="7" fillId="0" borderId="0" xfId="0" applyFont="1" applyAlignment="1">
      <alignment horizontal="left" vertical="center" wrapText="1" indent="1"/>
    </xf>
    <xf numFmtId="166" fontId="10" fillId="0" borderId="0" xfId="1" applyFill="1" applyBorder="1">
      <alignment horizontal="left" vertical="center" indent="1"/>
    </xf>
    <xf numFmtId="168" fontId="8" fillId="0" borderId="11" xfId="0" applyNumberFormat="1" applyFont="1" applyBorder="1" applyAlignment="1">
      <alignment horizontal="right" vertical="center" indent="1"/>
    </xf>
    <xf numFmtId="168" fontId="8" fillId="2" borderId="12" xfId="0" applyNumberFormat="1" applyFont="1" applyFill="1" applyBorder="1" applyAlignment="1">
      <alignment horizontal="right" vertical="center" indent="1"/>
    </xf>
    <xf numFmtId="168" fontId="8" fillId="0" borderId="6" xfId="0" applyNumberFormat="1" applyFont="1" applyBorder="1" applyAlignment="1">
      <alignment horizontal="right" vertical="center" indent="1"/>
    </xf>
    <xf numFmtId="168" fontId="8" fillId="2" borderId="11" xfId="0" applyNumberFormat="1" applyFont="1" applyFill="1" applyBorder="1" applyAlignment="1">
      <alignment horizontal="right" vertical="center" indent="1"/>
    </xf>
    <xf numFmtId="168" fontId="8" fillId="0" borderId="12" xfId="0" applyNumberFormat="1" applyFont="1" applyBorder="1" applyAlignment="1">
      <alignment horizontal="right" vertical="center" indent="1"/>
    </xf>
    <xf numFmtId="168" fontId="8" fillId="0" borderId="13" xfId="0" applyNumberFormat="1" applyFont="1" applyBorder="1" applyAlignment="1">
      <alignment horizontal="right" vertical="center" indent="1"/>
    </xf>
    <xf numFmtId="168" fontId="8" fillId="3" borderId="12" xfId="0" applyNumberFormat="1" applyFont="1" applyFill="1" applyBorder="1" applyAlignment="1">
      <alignment horizontal="right" vertical="center" indent="1"/>
    </xf>
    <xf numFmtId="168" fontId="8" fillId="0" borderId="24" xfId="0" applyNumberFormat="1" applyFont="1" applyBorder="1" applyAlignment="1">
      <alignment horizontal="right" vertical="center" indent="1"/>
    </xf>
    <xf numFmtId="168" fontId="8" fillId="0" borderId="27" xfId="0" applyNumberFormat="1" applyFont="1" applyBorder="1" applyAlignment="1">
      <alignment horizontal="right" vertical="center" indent="1"/>
    </xf>
    <xf numFmtId="168" fontId="8" fillId="5" borderId="33" xfId="0" applyNumberFormat="1" applyFont="1" applyFill="1" applyBorder="1" applyAlignment="1">
      <alignment horizontal="right" vertical="center" indent="1"/>
    </xf>
    <xf numFmtId="168" fontId="8" fillId="5" borderId="25" xfId="0" applyNumberFormat="1" applyFont="1" applyFill="1" applyBorder="1" applyAlignment="1">
      <alignment horizontal="right" vertical="center" indent="1"/>
    </xf>
    <xf numFmtId="168" fontId="8" fillId="5" borderId="27" xfId="0" applyNumberFormat="1" applyFont="1" applyFill="1" applyBorder="1" applyAlignment="1">
      <alignment horizontal="right" vertical="center" indent="1"/>
    </xf>
    <xf numFmtId="168" fontId="9" fillId="4" borderId="26" xfId="0" applyNumberFormat="1" applyFont="1" applyFill="1" applyBorder="1" applyAlignment="1">
      <alignment horizontal="right" vertical="center" indent="1"/>
    </xf>
    <xf numFmtId="168" fontId="9" fillId="4" borderId="17" xfId="0" applyNumberFormat="1" applyFont="1" applyFill="1" applyBorder="1" applyAlignment="1">
      <alignment horizontal="right" vertical="center" indent="1"/>
    </xf>
    <xf numFmtId="168" fontId="9" fillId="4" borderId="2" xfId="0" applyNumberFormat="1" applyFont="1" applyFill="1" applyBorder="1" applyAlignment="1">
      <alignment horizontal="right" vertical="center" indent="1"/>
    </xf>
    <xf numFmtId="168" fontId="8" fillId="0" borderId="8" xfId="0" applyNumberFormat="1" applyFont="1" applyBorder="1" applyAlignment="1">
      <alignment horizontal="right" vertical="center" indent="1"/>
    </xf>
    <xf numFmtId="168" fontId="8" fillId="2" borderId="7" xfId="0" applyNumberFormat="1" applyFont="1" applyFill="1" applyBorder="1" applyAlignment="1">
      <alignment horizontal="right" vertical="center" indent="1"/>
    </xf>
    <xf numFmtId="168" fontId="8" fillId="2" borderId="6" xfId="0" applyNumberFormat="1" applyFont="1" applyFill="1" applyBorder="1" applyAlignment="1">
      <alignment horizontal="right" vertical="center" indent="1"/>
    </xf>
    <xf numFmtId="168" fontId="8" fillId="3" borderId="8" xfId="0" applyNumberFormat="1" applyFont="1" applyFill="1" applyBorder="1" applyAlignment="1">
      <alignment horizontal="right" vertical="center" indent="1"/>
    </xf>
    <xf numFmtId="168" fontId="8" fillId="0" borderId="21" xfId="0" applyNumberFormat="1" applyFont="1" applyBorder="1" applyAlignment="1">
      <alignment horizontal="right" vertical="center" indent="1"/>
    </xf>
    <xf numFmtId="168" fontId="8" fillId="2" borderId="13" xfId="0" applyNumberFormat="1" applyFont="1" applyFill="1" applyBorder="1" applyAlignment="1">
      <alignment horizontal="right" vertical="center" indent="1"/>
    </xf>
    <xf numFmtId="168" fontId="8" fillId="3" borderId="0" xfId="0" applyNumberFormat="1" applyFont="1" applyFill="1" applyAlignment="1">
      <alignment horizontal="right" vertical="center" indent="1"/>
    </xf>
    <xf numFmtId="168" fontId="8" fillId="0" borderId="7" xfId="0" applyNumberFormat="1" applyFont="1" applyBorder="1" applyAlignment="1">
      <alignment horizontal="right" vertical="center" indent="1"/>
    </xf>
    <xf numFmtId="168" fontId="8" fillId="2" borderId="9" xfId="0" applyNumberFormat="1" applyFont="1" applyFill="1" applyBorder="1" applyAlignment="1">
      <alignment horizontal="right" vertical="center" indent="1"/>
    </xf>
    <xf numFmtId="168" fontId="8" fillId="3" borderId="34" xfId="0" applyNumberFormat="1" applyFont="1" applyFill="1" applyBorder="1" applyAlignment="1">
      <alignment horizontal="right" vertical="center" indent="1"/>
    </xf>
    <xf numFmtId="168" fontId="9" fillId="4" borderId="29" xfId="0" applyNumberFormat="1" applyFont="1" applyFill="1" applyBorder="1" applyAlignment="1">
      <alignment horizontal="right" vertical="center" indent="1"/>
    </xf>
    <xf numFmtId="168" fontId="8" fillId="0" borderId="31" xfId="0" applyNumberFormat="1" applyFont="1" applyBorder="1" applyAlignment="1">
      <alignment horizontal="right" vertical="center" indent="1"/>
    </xf>
    <xf numFmtId="168" fontId="8" fillId="5" borderId="19" xfId="0" applyNumberFormat="1" applyFont="1" applyFill="1" applyBorder="1" applyAlignment="1">
      <alignment horizontal="right" vertical="center" indent="1"/>
    </xf>
    <xf numFmtId="168" fontId="8" fillId="0" borderId="22" xfId="0" applyNumberFormat="1" applyFont="1" applyBorder="1" applyAlignment="1">
      <alignment horizontal="right" vertical="center" indent="1"/>
    </xf>
    <xf numFmtId="168" fontId="9" fillId="4" borderId="15" xfId="0" applyNumberFormat="1" applyFont="1" applyFill="1" applyBorder="1" applyAlignment="1">
      <alignment horizontal="right" vertical="center" indent="1"/>
    </xf>
    <xf numFmtId="0" fontId="8" fillId="38" borderId="0" xfId="0" applyFont="1" applyFill="1" applyAlignment="1">
      <alignment horizontal="center" vertical="center"/>
    </xf>
    <xf numFmtId="0" fontId="28" fillId="38" borderId="8" xfId="0" applyFont="1" applyFill="1" applyBorder="1" applyAlignment="1">
      <alignment horizontal="left" vertical="center" indent="1"/>
    </xf>
    <xf numFmtId="0" fontId="28" fillId="38" borderId="8" xfId="0" applyFont="1" applyFill="1" applyBorder="1" applyAlignment="1">
      <alignment horizontal="center" vertical="center"/>
    </xf>
    <xf numFmtId="0" fontId="28" fillId="38" borderId="12" xfId="0" applyFont="1" applyFill="1" applyBorder="1" applyAlignment="1">
      <alignment horizontal="center" vertical="center"/>
    </xf>
    <xf numFmtId="0" fontId="28" fillId="39" borderId="30" xfId="0" applyFont="1" applyFill="1" applyBorder="1" applyAlignment="1">
      <alignment horizontal="left" vertical="center" indent="1"/>
    </xf>
    <xf numFmtId="168" fontId="8" fillId="5" borderId="45" xfId="0" applyNumberFormat="1" applyFont="1" applyFill="1" applyBorder="1" applyAlignment="1">
      <alignment horizontal="right" vertical="center" indent="1"/>
    </xf>
    <xf numFmtId="168" fontId="8" fillId="0" borderId="19" xfId="0" applyNumberFormat="1" applyFont="1" applyBorder="1" applyAlignment="1">
      <alignment horizontal="right" vertical="center" indent="1"/>
    </xf>
    <xf numFmtId="168" fontId="8" fillId="0" borderId="46" xfId="0" applyNumberFormat="1" applyFont="1" applyBorder="1" applyAlignment="1">
      <alignment horizontal="right" vertical="center" indent="1"/>
    </xf>
    <xf numFmtId="0" fontId="8" fillId="40" borderId="44" xfId="0" applyFont="1" applyFill="1" applyBorder="1" applyAlignment="1">
      <alignment horizontal="left" vertical="center" indent="1" shrinkToFit="1"/>
    </xf>
    <xf numFmtId="168" fontId="8" fillId="40" borderId="44" xfId="0" applyNumberFormat="1" applyFont="1" applyFill="1" applyBorder="1" applyAlignment="1">
      <alignment horizontal="right" vertical="center" indent="1"/>
    </xf>
    <xf numFmtId="0" fontId="8" fillId="0" borderId="10" xfId="0" applyFont="1" applyBorder="1" applyAlignment="1">
      <alignment horizontal="center" vertical="center"/>
    </xf>
    <xf numFmtId="168" fontId="8" fillId="0" borderId="9" xfId="0" applyNumberFormat="1" applyFont="1" applyBorder="1" applyAlignment="1">
      <alignment horizontal="right" vertical="center" indent="1"/>
    </xf>
    <xf numFmtId="168" fontId="8" fillId="2" borderId="8" xfId="0" applyNumberFormat="1" applyFont="1" applyFill="1" applyBorder="1" applyAlignment="1">
      <alignment horizontal="right" vertical="center" indent="1"/>
    </xf>
    <xf numFmtId="168" fontId="8" fillId="0" borderId="10" xfId="0" applyNumberFormat="1" applyFont="1" applyBorder="1" applyAlignment="1">
      <alignment horizontal="right" vertical="center" indent="1"/>
    </xf>
    <xf numFmtId="0" fontId="8" fillId="38" borderId="44" xfId="0" applyFont="1" applyFill="1" applyBorder="1" applyAlignment="1">
      <alignment horizontal="left" vertical="center" indent="1"/>
    </xf>
    <xf numFmtId="0" fontId="28" fillId="39" borderId="44" xfId="0" applyFont="1" applyFill="1" applyBorder="1" applyAlignment="1">
      <alignment horizontal="left" vertical="center" indent="1"/>
    </xf>
    <xf numFmtId="0" fontId="9" fillId="4" borderId="3" xfId="0" applyFont="1" applyFill="1" applyBorder="1" applyAlignment="1">
      <alignment horizontal="center" vertical="center"/>
    </xf>
    <xf numFmtId="0" fontId="0" fillId="0" borderId="0" xfId="0" applyBorder="1"/>
    <xf numFmtId="0" fontId="28" fillId="38" borderId="44" xfId="0" applyFont="1" applyFill="1" applyBorder="1" applyAlignment="1">
      <alignment horizontal="left" vertical="center" indent="1"/>
    </xf>
    <xf numFmtId="0" fontId="28" fillId="38" borderId="4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8" fontId="8" fillId="2" borderId="10" xfId="0" applyNumberFormat="1" applyFont="1" applyFill="1" applyBorder="1" applyAlignment="1">
      <alignment horizontal="right" vertical="center" indent="1"/>
    </xf>
    <xf numFmtId="168" fontId="8" fillId="0" borderId="48" xfId="0" applyNumberFormat="1" applyFont="1" applyBorder="1" applyAlignment="1">
      <alignment horizontal="right" vertical="center" indent="1"/>
    </xf>
    <xf numFmtId="168" fontId="8" fillId="5" borderId="49" xfId="0" applyNumberFormat="1" applyFont="1" applyFill="1" applyBorder="1" applyAlignment="1">
      <alignment horizontal="right" vertical="center" indent="1"/>
    </xf>
    <xf numFmtId="168" fontId="8" fillId="0" borderId="50" xfId="0" applyNumberFormat="1" applyFont="1" applyBorder="1" applyAlignment="1">
      <alignment horizontal="right" vertical="center" indent="1"/>
    </xf>
    <xf numFmtId="168" fontId="28" fillId="39" borderId="44" xfId="0" applyNumberFormat="1" applyFont="1" applyFill="1" applyBorder="1" applyAlignment="1">
      <alignment horizontal="left" vertical="center" indent="1"/>
    </xf>
    <xf numFmtId="0" fontId="9" fillId="4" borderId="32" xfId="0" applyFont="1" applyFill="1" applyBorder="1" applyAlignment="1">
      <alignment horizontal="center" vertical="center"/>
    </xf>
    <xf numFmtId="168" fontId="9" fillId="4" borderId="51" xfId="0" applyNumberFormat="1" applyFont="1" applyFill="1" applyBorder="1" applyAlignment="1">
      <alignment horizontal="right" vertical="center" indent="1"/>
    </xf>
    <xf numFmtId="0" fontId="8" fillId="38" borderId="10" xfId="0" applyFont="1" applyFill="1" applyBorder="1" applyAlignment="1">
      <alignment horizontal="center" vertical="center"/>
    </xf>
    <xf numFmtId="168" fontId="8" fillId="3" borderId="9" xfId="0" applyNumberFormat="1" applyFont="1" applyFill="1" applyBorder="1" applyAlignment="1">
      <alignment horizontal="right" vertical="center" indent="1"/>
    </xf>
    <xf numFmtId="168" fontId="8" fillId="5" borderId="52" xfId="0" applyNumberFormat="1" applyFont="1" applyFill="1" applyBorder="1" applyAlignment="1">
      <alignment horizontal="right" vertical="center" indent="1"/>
    </xf>
    <xf numFmtId="0" fontId="3" fillId="0" borderId="0" xfId="0" applyFont="1" applyBorder="1" applyAlignment="1">
      <alignment horizontal="left" vertical="center"/>
    </xf>
    <xf numFmtId="168" fontId="8" fillId="5" borderId="46" xfId="0" applyNumberFormat="1" applyFont="1" applyFill="1" applyBorder="1" applyAlignment="1">
      <alignment horizontal="right" vertical="center" indent="1"/>
    </xf>
    <xf numFmtId="168" fontId="8" fillId="0" borderId="52" xfId="0" applyNumberFormat="1" applyFont="1" applyBorder="1" applyAlignment="1">
      <alignment horizontal="right" vertical="center" indent="1"/>
    </xf>
    <xf numFmtId="0" fontId="29" fillId="39" borderId="47" xfId="0" applyFont="1" applyFill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 shrinkToFit="1"/>
    </xf>
    <xf numFmtId="0" fontId="27" fillId="37" borderId="0" xfId="0" applyFont="1" applyFill="1" applyAlignment="1">
      <alignment horizontal="center" vertical="center"/>
    </xf>
    <xf numFmtId="171" fontId="3" fillId="0" borderId="0" xfId="0" applyNumberFormat="1" applyFont="1" applyAlignment="1">
      <alignment horizontal="center" vertical="center" wrapText="1"/>
    </xf>
    <xf numFmtId="171" fontId="0" fillId="0" borderId="0" xfId="0" applyNumberFormat="1" applyBorder="1"/>
    <xf numFmtId="171" fontId="28" fillId="38" borderId="44" xfId="0" applyNumberFormat="1" applyFont="1" applyFill="1" applyBorder="1" applyAlignment="1">
      <alignment horizontal="center" vertical="center"/>
    </xf>
    <xf numFmtId="171" fontId="8" fillId="40" borderId="44" xfId="0" applyNumberFormat="1" applyFont="1" applyFill="1" applyBorder="1" applyAlignment="1">
      <alignment horizontal="right" vertical="center" indent="1"/>
    </xf>
    <xf numFmtId="171" fontId="28" fillId="39" borderId="44" xfId="0" applyNumberFormat="1" applyFont="1" applyFill="1" applyBorder="1" applyAlignment="1">
      <alignment horizontal="right" vertical="center" indent="1"/>
    </xf>
    <xf numFmtId="171" fontId="28" fillId="38" borderId="44" xfId="0" applyNumberFormat="1" applyFont="1" applyFill="1" applyBorder="1" applyAlignment="1">
      <alignment horizontal="left" vertical="center" indent="1"/>
    </xf>
    <xf numFmtId="171" fontId="8" fillId="38" borderId="44" xfId="0" applyNumberFormat="1" applyFont="1" applyFill="1" applyBorder="1" applyAlignment="1">
      <alignment horizontal="center" vertical="center"/>
    </xf>
    <xf numFmtId="171" fontId="28" fillId="39" borderId="44" xfId="0" applyNumberFormat="1" applyFont="1" applyFill="1" applyBorder="1" applyAlignment="1">
      <alignment horizontal="left" vertical="center" indent="1"/>
    </xf>
    <xf numFmtId="171" fontId="0" fillId="0" borderId="0" xfId="0" applyNumberFormat="1"/>
    <xf numFmtId="178" fontId="30" fillId="41" borderId="0" xfId="1" applyNumberFormat="1" applyFont="1" applyFill="1" applyAlignment="1">
      <alignment horizontal="right" vertical="center" indent="1"/>
    </xf>
  </cellXfs>
  <cellStyles count="47"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o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Millares" xfId="2" builtinId="3" customBuiltin="1"/>
    <cellStyle name="Millares [0]" xfId="3" builtinId="6" customBuiltin="1"/>
    <cellStyle name="Moneda" xfId="1" builtinId="4" customBuiltin="1"/>
    <cellStyle name="Moneda [0]" xfId="4" builtinId="7" customBuiltin="1"/>
    <cellStyle name="Neutral" xfId="13" builtinId="28" customBuiltin="1"/>
    <cellStyle name="Normal" xfId="0" builtinId="0" customBuiltin="1"/>
    <cellStyle name="Notas" xfId="20" builtinId="10" customBuiltin="1"/>
    <cellStyle name="Porcentaje" xfId="5" builtinId="5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2" builtinId="25" customBuiltin="1"/>
  </cellStyles>
  <dxfs count="1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3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 style="medium">
          <color theme="3"/>
        </top>
        <bottom style="medium">
          <color theme="6" tint="0.799981688894314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3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medium">
          <color theme="6" tint="0.79998168889431442"/>
        </right>
        <top style="medium">
          <color theme="3"/>
        </top>
        <bottom style="medium">
          <color theme="6" tint="0.799981688894314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3" tint="-0.49998474074526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icrosoft Sans Serif"/>
        <family val="2"/>
        <scheme val="minor"/>
      </font>
      <fill>
        <patternFill patternType="solid">
          <fgColor indexed="64"/>
          <bgColor theme="3" tint="-0.49998474074526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3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medium">
          <color theme="3"/>
        </right>
        <top style="medium">
          <color theme="3"/>
        </top>
        <bottom style="medium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3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medium">
          <color theme="4" tint="0.79998168889431442"/>
        </right>
        <top style="medium">
          <color theme="3"/>
        </top>
        <bottom style="medium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3" tint="-0.49998474074526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3" tint="-0.49998474074526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3" tint="-0.49998474074526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icrosoft Sans Serif"/>
        <family val="2"/>
        <scheme val="minor"/>
      </font>
      <fill>
        <patternFill patternType="solid">
          <fgColor indexed="64"/>
          <bgColor theme="3" tint="-0.499984740745262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3"/>
        </left>
        <right/>
        <top/>
        <bottom style="medium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3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 style="medium">
          <color theme="3"/>
        </right>
        <top style="medium">
          <color theme="3"/>
        </top>
        <bottom style="medium">
          <color theme="6" tint="0.799981688894314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3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medium">
          <color theme="4" tint="0.79998168889431442"/>
        </right>
        <top style="medium">
          <color theme="3"/>
        </top>
        <bottom style="medium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3" tint="-0.49998474074526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icrosoft Sans Serif"/>
        <family val="2"/>
        <scheme val="minor"/>
      </font>
      <fill>
        <patternFill patternType="solid">
          <fgColor indexed="64"/>
          <bgColor theme="3" tint="-0.49998474074526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3" tint="-0.49998474074526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icrosoft Sans Serif"/>
        <family val="2"/>
        <scheme val="minor"/>
      </font>
      <fill>
        <patternFill patternType="solid">
          <fgColor indexed="64"/>
          <bgColor theme="3" tint="-0.499984740745262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theme="3"/>
        </left>
        <right/>
        <top/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3" tint="-0.49998474074526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icrosoft Sans Serif"/>
        <family val="2"/>
        <scheme val="minor"/>
      </font>
      <fill>
        <patternFill patternType="solid">
          <fgColor indexed="64"/>
          <bgColor theme="3" tint="-0.49998474074526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icrosoft Sans Serif"/>
        <family val="2"/>
        <scheme val="minor"/>
      </font>
      <numFmt numFmtId="171" formatCode="_-[$$-240A]\ * #,##0_-;\-[$$-240A]\ * #,##0_-;_-[$$-240A]\ * &quot;-&quot;??_-;_-@_-"/>
      <fill>
        <patternFill patternType="solid">
          <fgColor indexed="64"/>
          <bgColor theme="3" tint="-0.499984740745262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icrosoft Sans Serif"/>
        <family val="2"/>
        <scheme val="minor"/>
      </font>
      <fill>
        <patternFill patternType="solid">
          <fgColor indexed="64"/>
          <bgColor theme="3" tint="-0.49998474074526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3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medium">
          <color theme="3"/>
        </right>
        <top style="medium">
          <color theme="3"/>
        </top>
        <bottom style="medium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3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medium">
          <color theme="6" tint="0.79998168889431442"/>
        </right>
        <top style="medium">
          <color theme="3"/>
        </top>
        <bottom style="medium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icrosoft Sans Serif"/>
        <family val="2"/>
        <scheme val="minor"/>
      </font>
      <numFmt numFmtId="171" formatCode="_-[$$-240A]\ * #,##0_-;\-[$$-240A]\ * #,##0_-;_-[$$-240A]\ * &quot;-&quot;??_-;_-@_-"/>
      <fill>
        <patternFill patternType="solid">
          <fgColor indexed="64"/>
          <bgColor theme="3" tint="-0.49998474074526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icrosoft Sans Serif"/>
        <family val="2"/>
        <scheme val="minor"/>
      </font>
      <fill>
        <patternFill patternType="solid">
          <fgColor indexed="64"/>
          <bgColor theme="3" tint="-0.49998474074526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medium">
          <color theme="4" tint="0.7999816888943144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icrosoft Sans Serif"/>
        <family val="2"/>
        <scheme val="minor"/>
      </font>
      <numFmt numFmtId="171" formatCode="_-[$$-240A]\ * #,##0_-;\-[$$-240A]\ * #,##0_-;_-[$$-240A]\ * &quot;-&quot;??_-;_-@_-"/>
      <fill>
        <patternFill patternType="solid">
          <fgColor indexed="64"/>
          <bgColor theme="3" tint="-0.49998474074526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icrosoft Sans Serif"/>
        <family val="2"/>
        <scheme val="minor"/>
      </font>
      <fill>
        <patternFill patternType="solid">
          <fgColor indexed="64"/>
          <bgColor theme="3" tint="-0.49998474074526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71" formatCode="_-[$$-240A]\ * #,##0_-;\-[$$-240A]\ * #,##0_-;_-[$$-240A]\ * &quot;-&quot;??_-;_-@_-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71" formatCode="_-[$$-240A]\ * #,##0_-;\-[$$-240A]\ * #,##0_-;_-[$$-240A]\ * &quot;-&quot;??_-;_-@_-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3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 style="medium">
          <color theme="3"/>
        </top>
        <bottom style="medium">
          <color theme="6" tint="0.799981688894314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3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medium">
          <color theme="6" tint="0.79998168889431442"/>
        </right>
        <top style="medium">
          <color theme="3"/>
        </top>
        <bottom style="medium">
          <color theme="6" tint="0.799981688894314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icrosoft Sans Serif"/>
        <family val="2"/>
        <scheme val="minor"/>
      </font>
      <numFmt numFmtId="171" formatCode="_-[$$-240A]\ * #,##0_-;\-[$$-240A]\ * #,##0_-;_-[$$-240A]\ * &quot;-&quot;??_-;_-@_-"/>
      <fill>
        <patternFill patternType="solid">
          <fgColor indexed="64"/>
          <bgColor theme="3" tint="-0.49998474074526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icrosoft Sans Serif"/>
        <family val="2"/>
        <scheme val="minor"/>
      </font>
      <fill>
        <patternFill patternType="solid">
          <fgColor indexed="64"/>
          <bgColor theme="3" tint="-0.49998474074526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71" formatCode="_-[$$-240A]\ * #,##0_-;\-[$$-240A]\ * #,##0_-;_-[$$-240A]\ * &quot;-&quot;??_-;_-@_-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4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medium">
          <color theme="4" tint="0.79998168889431442"/>
        </right>
        <top/>
        <bottom style="medium">
          <color theme="4" tint="0.799981688894314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icrosoft Sans Serif"/>
        <family val="2"/>
        <scheme val="minor"/>
      </font>
      <numFmt numFmtId="171" formatCode="_-[$$-240A]\ * #,##0_-;\-[$$-240A]\ * #,##0_-;_-[$$-240A]\ * &quot;-&quot;??_-;_-@_-"/>
      <fill>
        <patternFill patternType="solid">
          <fgColor indexed="64"/>
          <bgColor theme="3" tint="-0.49998474074526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icrosoft Sans Serif"/>
        <family val="2"/>
        <scheme val="minor"/>
      </font>
      <fill>
        <patternFill patternType="solid">
          <fgColor indexed="64"/>
          <bgColor theme="3" tint="-0.49998474074526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71" formatCode="_-[$$-240A]\ * #,##0_-;\-[$$-240A]\ * #,##0_-;_-[$$-240A]\ * &quot;-&quot;??_-;_-@_-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71" formatCode="_-[$$-240A]\ * #,##0_-;\-[$$-240A]\ * #,##0_-;_-[$$-240A]\ * &quot;-&quot;??_-;_-@_-"/>
      <fill>
        <patternFill patternType="none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icrosoft Sans Serif"/>
        <family val="2"/>
        <scheme val="minor"/>
      </font>
      <numFmt numFmtId="171" formatCode="_-[$$-240A]\ * #,##0_-;\-[$$-240A]\ * #,##0_-;_-[$$-240A]\ * &quot;-&quot;??_-;_-@_-"/>
      <fill>
        <patternFill patternType="solid">
          <fgColor indexed="64"/>
          <bgColor theme="3" tint="-0.499984740745262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71" formatCode="_-[$$-240A]\ * #,##0_-;\-[$$-240A]\ * #,##0_-;_-[$$-240A]\ * &quot;-&quot;??_-;_-@_-"/>
      <fill>
        <patternFill>
          <fgColor indexed="64"/>
          <bgColor theme="0"/>
        </patternFill>
      </fill>
      <alignment horizontal="right" vertical="center" textRotation="0" wrapText="0" relative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3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6" tint="0.79998168889431442"/>
        </left>
        <right style="medium">
          <color theme="3"/>
        </right>
        <top style="medium">
          <color theme="3"/>
        </top>
        <bottom style="medium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/>
        <name val="Microsoft Sans Serif"/>
        <family val="2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3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 style="medium">
          <color theme="6" tint="0.79998168889431442"/>
        </right>
        <top style="medium">
          <color theme="3"/>
        </top>
        <bottom style="medium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icrosoft Sans Serif"/>
        <family val="2"/>
        <scheme val="minor"/>
      </font>
      <fill>
        <patternFill patternType="solid">
          <fgColor indexed="64"/>
          <bgColor theme="3" tint="-0.49998474074526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>
          <fgColor indexed="64"/>
          <bgColor theme="0"/>
        </patternFill>
      </fill>
      <alignment horizontal="left" vertical="center" textRotation="0" wrapText="0" indent="1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>
          <fgColor indexed="64"/>
          <bgColor theme="0"/>
        </patternFill>
      </fill>
      <alignment horizontal="left" vertical="center" textRotation="0" wrapText="0" relativeIndent="1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3" tint="0.39997558519241921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 style="medium">
          <color theme="6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 style="medium">
          <color theme="6" tint="0.79995117038483843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relativeIndent="1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theme="3"/>
        </top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border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 style="medium">
          <color theme="6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fill>
        <patternFill patternType="solid">
          <fgColor indexed="64"/>
          <bgColor theme="0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theme="3"/>
        </top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border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  <vertical style="medium">
          <color theme="4" tint="0.79998168889431442"/>
        </vertical>
        <horizontal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relativeIndent="1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relativeIndent="1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4" tint="0.7999816888943144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 style="medium">
          <color theme="4" tint="0.79998168889431442"/>
        </right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relativeIndent="1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theme="4" tint="0.39994506668294322"/>
        </left>
        <right style="medium">
          <color theme="4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 style="medium">
          <color theme="4" tint="0.79998168889431442"/>
        </right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relativeIndent="1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4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 style="medium">
          <color theme="6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medium">
          <color theme="3"/>
        </top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border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 style="medium">
          <color theme="6" tint="0.79998168889431442"/>
        </right>
        <top/>
        <bottom/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theme="3"/>
        </top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border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medium">
          <color theme="6" tint="0.79998168889431442"/>
        </left>
        <right style="medium">
          <color theme="6" tint="0.79998168889431442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 style="thin">
          <color indexed="64"/>
        </left>
        <right style="medium">
          <color theme="6" tint="0.79998168889431442"/>
        </right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relativeIndent="1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theme="3"/>
        </top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border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alignment horizontal="right" vertical="center" textRotation="0" wrapText="0" relativeIndent="1" justifyLastLine="0" shrinkToFit="0" readingOrder="0"/>
      <border diagonalUp="0" diagonalDown="0" outline="0">
        <right style="medium">
          <color theme="6" tint="0.79998168889431442"/>
        </right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numFmt numFmtId="168" formatCode="_-[$$-240A]\ * #,##0.00_-;\-[$$-240A]\ * #,##0.00_-;_-[$$-240A]\ * &quot;-&quot;??_-;_-@_-"/>
      <alignment horizontal="right" vertical="center" textRotation="0" wrapText="0" relativeIndent="1" justifyLastLine="0" shrinkToFit="0" readingOrder="0"/>
      <border outline="0">
        <left style="thin">
          <color indexed="64"/>
        </left>
      </border>
    </dxf>
    <dxf>
      <font>
        <b val="0"/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medium">
          <color theme="3"/>
        </top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  <border diagonalUp="0" diagonalDown="0">
        <left style="medium">
          <color theme="4" tint="0.79998168889431442"/>
        </left>
        <right style="medium">
          <color theme="4" tint="0.79998168889431442"/>
        </right>
        <top/>
        <bottom/>
        <vertical style="medium">
          <color theme="4" tint="0.79998168889431442"/>
        </vertical>
        <horizontal/>
      </border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strike val="0"/>
        <outline val="0"/>
        <shadow val="0"/>
        <u val="none"/>
        <vertAlign val="baseline"/>
        <sz val="10"/>
        <color theme="3"/>
        <name val="Microsoft Sans Serif"/>
        <scheme val="minor"/>
      </font>
      <fill>
        <patternFill patternType="none">
          <fgColor indexed="64"/>
          <bgColor indexed="65"/>
        </patternFill>
      </fill>
      <alignment horizontal="left" vertical="center" textRotation="0" indent="0" justifyLastLine="0" readingOrder="0"/>
    </dxf>
    <dxf>
      <border>
        <bottom style="medium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4"/>
        <name val="Microsoft Sans Serif"/>
        <scheme val="minor"/>
      </font>
      <fill>
        <patternFill patternType="solid">
          <fgColor indexed="64"/>
          <bgColor theme="3"/>
        </patternFill>
      </fill>
      <alignment horizontal="left" vertical="center" textRotation="0" indent="0" justifyLastLine="0" readingOrder="0"/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</font>
    </dxf>
    <dxf>
      <font>
        <b/>
        <i val="0"/>
      </font>
    </dxf>
    <dxf>
      <font>
        <b/>
        <i val="0"/>
        <color theme="3"/>
      </font>
      <fill>
        <patternFill>
          <bgColor theme="4"/>
        </patternFill>
      </fill>
    </dxf>
    <dxf>
      <font>
        <b val="0"/>
        <i val="0"/>
      </font>
    </dxf>
    <dxf>
      <font>
        <b/>
        <i val="0"/>
      </font>
    </dxf>
    <dxf>
      <font>
        <b/>
        <i val="0"/>
      </font>
    </dxf>
  </dxfs>
  <tableStyles count="2" defaultTableStyle="TableStyleMedium9">
    <tableStyle name="Presupuesto" pivot="0" count="3" xr9:uid="{00000000-0011-0000-FFFF-FFFF00000000}">
      <tableStyleElement type="headerRow" dxfId="161"/>
      <tableStyleElement type="totalRow" dxfId="160"/>
      <tableStyleElement type="firstColumn" dxfId="159"/>
    </tableStyle>
    <tableStyle name="Transporte" pivot="0" count="3" xr9:uid="{00000000-0011-0000-FFFF-FFFF01000000}">
      <tableStyleElement type="headerRow" dxfId="158"/>
      <tableStyleElement type="totalRow" dxfId="157"/>
      <tableStyleElement type="firstColumn" dxfId="156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lojamiento" displayName="Alojamiento" ref="B4:E15" totalsRowCount="1" headerRowDxfId="155" dataDxfId="153" totalsRowDxfId="151" headerRowBorderDxfId="154" tableBorderDxfId="152" totalsRowBorderDxfId="150">
  <autoFilter ref="B4:E14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HOGAR" totalsRowLabel="Total" dataDxfId="149" totalsRowDxfId="57"/>
    <tableColumn id="2" xr3:uid="{00000000-0010-0000-0000-000002000000}" name="Costo proyectado" totalsRowFunction="sum" dataDxfId="54" totalsRowDxfId="53"/>
    <tableColumn id="3" xr3:uid="{00000000-0010-0000-0000-000003000000}" name="Costo real " totalsRowFunction="sum" dataDxfId="148" totalsRowDxfId="56"/>
    <tableColumn id="4" xr3:uid="{00000000-0010-0000-0000-000004000000}" name="Diferencia" totalsRowFunction="sum" dataDxfId="147" totalsRowDxfId="55">
      <calculatedColumnFormula>Alojamiento[[#This Row],[Costo proyectado]]-Alojamiento[[#This Row],[Costo real ]]</calculatedColumnFormula>
    </tableColumn>
  </tableColumns>
  <tableStyleInfo name="Presupuesto" showFirstColumn="1" showLastColumn="0" showRowStripes="1" showColumnStripes="0"/>
  <extLst>
    <ext xmlns:x14="http://schemas.microsoft.com/office/spreadsheetml/2009/9/main" uri="{504A1905-F514-4f6f-8877-14C23A59335A}">
      <x14:table altTextSummary="Escriba los costos previstos y reales de Alojamiento en esta tabla. La diferencia se calcula automáticamente y los iconos se actualizan solos.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AhorrosOInversiones" displayName="AhorrosOInversiones" ref="G32:J36" totalsRowCount="1" headerRowDxfId="81" dataDxfId="79" totalsRowDxfId="77" headerRowBorderDxfId="80" tableBorderDxfId="78" totalsRowBorderDxfId="76">
  <autoFilter ref="G32:J35" xr:uid="{00000000-0009-0000-0100-00000A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900-000001000000}" name="AHORROS O INVERSIONES" totalsRowLabel="Total" dataDxfId="75" totalsRowDxfId="7"/>
    <tableColumn id="2" xr3:uid="{00000000-0010-0000-0900-000002000000}" name="Costo proyectado" totalsRowFunction="custom" dataDxfId="22" totalsRowDxfId="6">
      <totalsRowFormula>SUM(AhorrosOInversiones[Costo proyectado])</totalsRowFormula>
    </tableColumn>
    <tableColumn id="3" xr3:uid="{00000000-0010-0000-0900-000003000000}" name="Costo real" totalsRowFunction="sum" dataDxfId="74" totalsRowDxfId="5"/>
    <tableColumn id="4" xr3:uid="{00000000-0010-0000-0900-000004000000}" name="Diferencia" totalsRowFunction="sum" dataDxfId="73" totalsRowDxfId="4">
      <calculatedColumnFormula>AhorrosOInversiones[[#This Row],[Costo proyectado]]-AhorrosOInversiones[[#This Row],[Costo real]]</calculatedColumnFormula>
    </tableColumn>
  </tableColumns>
  <tableStyleInfo name="Presupuesto" showFirstColumn="1" showLastColumn="0" showRowStripes="1" showColumnStripes="0"/>
  <extLst>
    <ext xmlns:x14="http://schemas.microsoft.com/office/spreadsheetml/2009/9/main" uri="{504A1905-F514-4f6f-8877-14C23A59335A}">
      <x14:table altTextSummary="Escriba los costos previstos y reales de Ahorros o inversiones en esta tabla. La diferencia se calcula automáticamente y los iconos se actualizan solos.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CuidadoPersonal" displayName="CuidadoPersonal" ref="B48:E56" totalsRowCount="1" headerRowDxfId="72" dataDxfId="71" totalsRowDxfId="69" tableBorderDxfId="70">
  <autoFilter ref="B48:E55" xr:uid="{00000000-0009-0000-0100-000007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A00-000001000000}" name="GASTOS PERSONALES" totalsRowLabel="Total" dataDxfId="68" totalsRowDxfId="50"/>
    <tableColumn id="2" xr3:uid="{00000000-0010-0000-0A00-000002000000}" name="Costo proyectado" totalsRowFunction="custom" dataDxfId="51" totalsRowDxfId="49">
      <totalsRowFormula>SUM(CuidadoPersonal[Costo proyectado])</totalsRowFormula>
    </tableColumn>
    <tableColumn id="3" xr3:uid="{00000000-0010-0000-0A00-000003000000}" name="Costo real" totalsRowFunction="sum" dataDxfId="67" totalsRowDxfId="48"/>
    <tableColumn id="4" xr3:uid="{00000000-0010-0000-0A00-000004000000}" name="Diferencia" totalsRowFunction="sum" dataDxfId="66" totalsRowDxfId="47">
      <calculatedColumnFormula>CuidadoPersonal[[#This Row],[Costo proyectado]]-CuidadoPersonal[[#This Row],[Costo real]]</calculatedColumnFormula>
    </tableColumn>
  </tableColumns>
  <tableStyleInfo name="Transporte" showFirstColumn="1" showLastColumn="0" showRowStripes="1" showColumnStripes="0"/>
  <extLst>
    <ext xmlns:x14="http://schemas.microsoft.com/office/spreadsheetml/2009/9/main" uri="{504A1905-F514-4f6f-8877-14C23A59335A}">
      <x14:table altTextSummary="Escriba los costos previstos y reales de Cuidado personal en esta tabla. La diferencia se calcula automáticamente y los iconos se actualizan solos.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B000000}" name="Entretenimiento" displayName="Entretenimiento" ref="G4:J14" totalsRowCount="1" headerRowDxfId="65" dataDxfId="64" totalsRowDxfId="62" tableBorderDxfId="63">
  <autoFilter ref="G4:J13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B00-000001000000}" name="ENTRETENIMIENTO" totalsRowLabel="Total" dataDxfId="61" totalsRowDxfId="27"/>
    <tableColumn id="2" xr3:uid="{00000000-0010-0000-0B00-000002000000}" name="Costo proyectado" totalsRowFunction="custom" dataDxfId="60" totalsRowDxfId="26">
      <totalsRowFormula>SUM(Entretenimiento[Costo proyectado])</totalsRowFormula>
    </tableColumn>
    <tableColumn id="3" xr3:uid="{00000000-0010-0000-0B00-000003000000}" name="Costo real" totalsRowFunction="sum" dataDxfId="59" totalsRowDxfId="25"/>
    <tableColumn id="4" xr3:uid="{00000000-0010-0000-0B00-000004000000}" name="Diferencia" totalsRowFunction="sum" dataDxfId="58" totalsRowDxfId="24">
      <calculatedColumnFormula>Entretenimiento[[#This Row],[Costo proyectado]]-Entretenimiento[[#This Row],[Costo real]]</calculatedColumnFormula>
    </tableColumn>
  </tableColumns>
  <tableStyleInfo name="Transporte" showFirstColumn="1" showLastColumn="0" showRowStripes="1" showColumnStripes="0"/>
  <extLst>
    <ext xmlns:x14="http://schemas.microsoft.com/office/spreadsheetml/2009/9/main" uri="{504A1905-F514-4f6f-8877-14C23A59335A}">
      <x14:table altTextSummary="Escriba los costos previstos y reales de Entretenimiento en esta tabla. La diferencia se calcula automáticamente y los iconos se actualizan solo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Seguro" displayName="Seguro" ref="B27:E32" totalsRowCount="1" headerRowDxfId="146" dataDxfId="144" totalsRowDxfId="142" headerRowBorderDxfId="145" tableBorderDxfId="143" totalsRowBorderDxfId="141">
  <autoFilter ref="B27:E31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SEGURO" totalsRowLabel="Total" dataDxfId="140" totalsRowDxfId="35"/>
    <tableColumn id="2" xr3:uid="{00000000-0010-0000-0100-000002000000}" name="Costo proyectado " totalsRowFunction="custom" dataDxfId="40" totalsRowDxfId="34">
      <totalsRowFormula>SUM(Seguro[[Costo proyectado ]])</totalsRowFormula>
    </tableColumn>
    <tableColumn id="3" xr3:uid="{00000000-0010-0000-0100-000003000000}" name="Costo real" totalsRowFunction="sum" dataDxfId="139" totalsRowDxfId="33"/>
    <tableColumn id="4" xr3:uid="{00000000-0010-0000-0100-000004000000}" name="Diferencia" totalsRowFunction="sum" dataDxfId="138" totalsRowDxfId="32">
      <calculatedColumnFormula>Seguro[[#This Row],[Costo proyectado ]]-Seguro[[#This Row],[Costo real]]</calculatedColumnFormula>
    </tableColumn>
  </tableColumns>
  <tableStyleInfo name="Presupuesto" showFirstColumn="1" showLastColumn="0" showRowStripes="1" showColumnStripes="0"/>
  <extLst>
    <ext xmlns:x14="http://schemas.microsoft.com/office/spreadsheetml/2009/9/main" uri="{504A1905-F514-4f6f-8877-14C23A59335A}">
      <x14:table altTextSummary="Escriba los costos previstos y reales de Seguro en esta tabla. La diferencia se calcula automáticamente y los iconos se actualizan solos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Legal" displayName="Legal" ref="G44:J49" totalsRowCount="1" headerRowDxfId="137" dataDxfId="135" totalsRowDxfId="133" headerRowBorderDxfId="136" tableBorderDxfId="134" totalsRowBorderDxfId="132">
  <autoFilter ref="G44:J48" xr:uid="{00000000-0009-0000-0100-00000C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OTROS" totalsRowLabel="Total" dataDxfId="131" totalsRowDxfId="3"/>
    <tableColumn id="2" xr3:uid="{00000000-0010-0000-0200-000002000000}" name="Costo proyectado" totalsRowFunction="custom" dataDxfId="20" totalsRowDxfId="2">
      <totalsRowFormula>SUM(Legal[Costo proyectado])</totalsRowFormula>
    </tableColumn>
    <tableColumn id="3" xr3:uid="{00000000-0010-0000-0200-000003000000}" name="Costo real" totalsRowFunction="sum" dataDxfId="130" totalsRowDxfId="1"/>
    <tableColumn id="4" xr3:uid="{00000000-0010-0000-0200-000004000000}" name="Diferencia" totalsRowFunction="sum" dataDxfId="129" totalsRowDxfId="0">
      <calculatedColumnFormula>Legal[[#This Row],[Costo proyectado]]-Legal[[#This Row],[Costo real]]</calculatedColumnFormula>
    </tableColumn>
  </tableColumns>
  <tableStyleInfo name="Presupuesto" showFirstColumn="1" showLastColumn="0" showRowStripes="1" showColumnStripes="0"/>
  <extLst>
    <ext xmlns:x14="http://schemas.microsoft.com/office/spreadsheetml/2009/9/main" uri="{504A1905-F514-4f6f-8877-14C23A59335A}">
      <x14:table altTextSummary="Escriba los costos previstos y reales de Legal en esta tabla. La diferencia se calcula automáticamente y los iconos se actualizan solos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Mascotas" displayName="Mascotas" ref="B40:E46" totalsRowCount="1" headerRowDxfId="128" dataDxfId="126" totalsRowDxfId="124" headerRowBorderDxfId="127" tableBorderDxfId="125" totalsRowBorderDxfId="123">
  <autoFilter ref="B40:E45" xr:uid="{00000000-0009-0000-0100-000006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MASCOTAS" totalsRowLabel="Total" dataDxfId="122" totalsRowDxfId="45"/>
    <tableColumn id="2" xr3:uid="{00000000-0010-0000-0300-000002000000}" name="Costo proyectado" totalsRowFunction="custom" dataDxfId="46" totalsRowDxfId="44">
      <totalsRowFormula>SUM(Mascotas[Costo proyectado])</totalsRowFormula>
    </tableColumn>
    <tableColumn id="3" xr3:uid="{00000000-0010-0000-0300-000003000000}" name="Costo real" totalsRowFunction="sum" dataDxfId="121" totalsRowDxfId="43"/>
    <tableColumn id="4" xr3:uid="{00000000-0010-0000-0300-000004000000}" name="Diferencia" totalsRowFunction="sum" dataDxfId="120" totalsRowDxfId="42">
      <calculatedColumnFormula>Mascotas[[#This Row],[Costo proyectado]]-Mascotas[[#This Row],[Costo real]]</calculatedColumnFormula>
    </tableColumn>
  </tableColumns>
  <tableStyleInfo name="Presupuesto" showFirstColumn="1" showLastColumn="0" showRowStripes="1" showColumnStripes="0"/>
  <extLst>
    <ext xmlns:x14="http://schemas.microsoft.com/office/spreadsheetml/2009/9/main" uri="{504A1905-F514-4f6f-8877-14C23A59335A}">
      <x14:table altTextSummary="Escriba los costos previstos y reales de Mascotas en esta tabla. La diferencia se calcula automáticamente y los iconos se actualizan solos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4000000}" name="RegalosYDonaciones" displayName="RegalosYDonaciones" ref="G38:J42" totalsRowCount="1" headerRowDxfId="119" dataDxfId="118" totalsRowDxfId="116" tableBorderDxfId="117">
  <autoFilter ref="G38:J41" xr:uid="{00000000-0009-0000-0100-00000B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400-000001000000}" name="DETALLES Y OCASIONES ESPECIALES" totalsRowLabel="Total" dataDxfId="115" totalsRowDxfId="19"/>
    <tableColumn id="2" xr3:uid="{00000000-0010-0000-0400-000002000000}" name="Costo proyectado" totalsRowFunction="custom" dataDxfId="21" totalsRowDxfId="18">
      <totalsRowFormula>SUM(RegalosYDonaciones[Costo proyectado])</totalsRowFormula>
    </tableColumn>
    <tableColumn id="3" xr3:uid="{00000000-0010-0000-0400-000003000000}" name="Costo real" totalsRowFunction="sum" dataDxfId="114" totalsRowDxfId="17"/>
    <tableColumn id="4" xr3:uid="{00000000-0010-0000-0400-000004000000}" name="Diferencia" totalsRowFunction="sum" dataDxfId="113" totalsRowDxfId="16">
      <calculatedColumnFormula>RegalosYDonaciones[[#This Row],[Costo proyectado]]-RegalosYDonaciones[[#This Row],[Costo real]]</calculatedColumnFormula>
    </tableColumn>
  </tableColumns>
  <tableStyleInfo name="Transporte" showFirstColumn="1" showLastColumn="0" showRowStripes="1" showColumnStripes="0"/>
  <extLst>
    <ext xmlns:x14="http://schemas.microsoft.com/office/spreadsheetml/2009/9/main" uri="{504A1905-F514-4f6f-8877-14C23A59335A}">
      <x14:table altTextSummary="Escriba los costos previstos y reales de Regalos y donaciones en esta tabla. La diferencia se calcula automáticamente y los iconos se actualizan solos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Comida" displayName="Comida" ref="B34:E38" totalsRowCount="1" headerRowDxfId="112" dataDxfId="111" totalsRowDxfId="109" tableBorderDxfId="110">
  <autoFilter ref="B34:E37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500-000001000000}" name="COMIDA" totalsRowLabel="Total" dataDxfId="108" totalsRowDxfId="39"/>
    <tableColumn id="2" xr3:uid="{00000000-0010-0000-0500-000002000000}" name="Costo proyectado" totalsRowFunction="custom" dataDxfId="41" totalsRowDxfId="38">
      <totalsRowFormula>SUM(Comida[Costo proyectado])</totalsRowFormula>
    </tableColumn>
    <tableColumn id="3" xr3:uid="{00000000-0010-0000-0500-000003000000}" name="Costo real" totalsRowFunction="sum" dataDxfId="107" totalsRowDxfId="37"/>
    <tableColumn id="4" xr3:uid="{00000000-0010-0000-0500-000004000000}" name="Diferencia" totalsRowFunction="sum" dataDxfId="106" totalsRowDxfId="36">
      <calculatedColumnFormula>Comida[[#This Row],[Costo proyectado]]-Comida[[#This Row],[Costo real]]</calculatedColumnFormula>
    </tableColumn>
  </tableColumns>
  <tableStyleInfo name="Transporte" showFirstColumn="1" showLastColumn="0" showRowStripes="1" showColumnStripes="0"/>
  <extLst>
    <ext xmlns:x14="http://schemas.microsoft.com/office/spreadsheetml/2009/9/main" uri="{504A1905-F514-4f6f-8877-14C23A59335A}">
      <x14:table altTextSummary="Escriba los costos previstos y reales de Comida en esta tabla. La diferencia se calcula automáticamente y los iconos se actualizan solos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Impuestos" displayName="Impuestos" ref="G25:J30" totalsRowCount="1" headerRowDxfId="105" dataDxfId="104" totalsRowDxfId="102" tableBorderDxfId="103">
  <autoFilter ref="G25:J29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600-000001000000}" name="OBLIGACIONES" totalsRowLabel="Total" dataDxfId="101" totalsRowDxfId="11"/>
    <tableColumn id="2" xr3:uid="{00000000-0010-0000-0600-000002000000}" name="Costo proyectado" totalsRowFunction="custom" dataDxfId="23" totalsRowDxfId="10">
      <totalsRowFormula>SUM(Impuestos[Costo proyectado])</totalsRowFormula>
    </tableColumn>
    <tableColumn id="3" xr3:uid="{00000000-0010-0000-0600-000003000000}" name="Costo real" totalsRowFunction="sum" dataDxfId="100" totalsRowDxfId="9"/>
    <tableColumn id="4" xr3:uid="{00000000-0010-0000-0600-000004000000}" name="Diferencia" totalsRowFunction="sum" dataDxfId="99" totalsRowDxfId="8">
      <calculatedColumnFormula>Impuestos[[#This Row],[Costo proyectado]]-Impuestos[[#This Row],[Costo real]]</calculatedColumnFormula>
    </tableColumn>
  </tableColumns>
  <tableStyleInfo name="Transporte" showFirstColumn="1" showLastColumn="0" showRowStripes="1" showColumnStripes="0"/>
  <extLst>
    <ext xmlns:x14="http://schemas.microsoft.com/office/spreadsheetml/2009/9/main" uri="{504A1905-F514-4f6f-8877-14C23A59335A}">
      <x14:table altTextSummary="Escriba los costos previstos y reales de Impuestos en esta tabla. La diferencia se calcula automáticamente y los iconos se actualizan solos.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ransporte" displayName="Transporte" ref="B17:E25" totalsRowCount="1" headerRowDxfId="98" dataDxfId="97" totalsRowDxfId="95" tableBorderDxfId="96">
  <autoFilter ref="B17:E24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700-000001000000}" name="TRANSPORTE" totalsRowLabel="Total" dataDxfId="94" totalsRowDxfId="31"/>
    <tableColumn id="2" xr3:uid="{00000000-0010-0000-0700-000002000000}" name="Costo proyectado  " totalsRowFunction="custom" dataDxfId="52" totalsRowDxfId="30">
      <totalsRowFormula>SUM(Transporte[[Costo proyectado  ]])</totalsRowFormula>
    </tableColumn>
    <tableColumn id="3" xr3:uid="{00000000-0010-0000-0700-000003000000}" name="Costo real" totalsRowFunction="sum" dataDxfId="93" totalsRowDxfId="29"/>
    <tableColumn id="4" xr3:uid="{00000000-0010-0000-0700-000004000000}" name="Diferencia" totalsRowFunction="sum" dataDxfId="92" totalsRowDxfId="28">
      <calculatedColumnFormula>Transporte[[#This Row],[Costo proyectado  ]]-Transporte[[#This Row],[Costo real]]</calculatedColumnFormula>
    </tableColumn>
  </tableColumns>
  <tableStyleInfo name="Transporte" showFirstColumn="1" showLastColumn="0" showRowStripes="1" showColumnStripes="0"/>
  <extLst>
    <ext xmlns:x14="http://schemas.microsoft.com/office/spreadsheetml/2009/9/main" uri="{504A1905-F514-4f6f-8877-14C23A59335A}">
      <x14:table altTextSummary="Escriba los costos previstos y reales de Transporte en esta tabla. La diferencia se calcula automáticamente y los iconos se actualizan solos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Préstamos" displayName="Préstamos" ref="G16:J23" totalsRowCount="1" headerRowDxfId="91" dataDxfId="89" totalsRowDxfId="87" headerRowBorderDxfId="90" tableBorderDxfId="88" totalsRowBorderDxfId="86">
  <autoFilter ref="G16:J22" xr:uid="{00000000-0009-0000-0100-000008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800-000001000000}" name="PRÉSTAMOS" totalsRowLabel="Total" dataDxfId="85" totalsRowDxfId="15"/>
    <tableColumn id="2" xr3:uid="{00000000-0010-0000-0800-000002000000}" name="Costo proyectado" totalsRowFunction="custom" dataDxfId="84" totalsRowDxfId="14">
      <totalsRowFormula>SUM(Préstamos[Costo proyectado])</totalsRowFormula>
    </tableColumn>
    <tableColumn id="3" xr3:uid="{00000000-0010-0000-0800-000003000000}" name="Costo real" totalsRowFunction="sum" dataDxfId="83" totalsRowDxfId="13"/>
    <tableColumn id="4" xr3:uid="{00000000-0010-0000-0800-000004000000}" name="Diferencia" totalsRowFunction="sum" dataDxfId="82" totalsRowDxfId="12">
      <calculatedColumnFormula>Préstamos[[#This Row],[Costo proyectado]]-Préstamos[[#This Row],[Costo real]]</calculatedColumnFormula>
    </tableColumn>
  </tableColumns>
  <tableStyleInfo name="Presupuesto" showFirstColumn="1" showLastColumn="0" showRowStripes="1" showColumnStripes="0"/>
  <extLst>
    <ext xmlns:x14="http://schemas.microsoft.com/office/spreadsheetml/2009/9/main" uri="{504A1905-F514-4f6f-8877-14C23A59335A}">
      <x14:table altTextSummary="Escriba los costos previstos y reales de Préstamos en esta tabla. La diferencia se calcula automáticamente y los iconos se actualizan solos."/>
    </ext>
  </extLst>
</table>
</file>

<file path=xl/theme/theme1.xml><?xml version="1.0" encoding="utf-8"?>
<a:theme xmlns:a="http://schemas.openxmlformats.org/drawingml/2006/main" name="Office Theme">
  <a:themeElements>
    <a:clrScheme name="Custom 24">
      <a:dk1>
        <a:sysClr val="windowText" lastClr="000000"/>
      </a:dk1>
      <a:lt1>
        <a:sysClr val="window" lastClr="FFFFFF"/>
      </a:lt1>
      <a:dk2>
        <a:srgbClr val="2F4158"/>
      </a:dk2>
      <a:lt2>
        <a:srgbClr val="F2F2F2"/>
      </a:lt2>
      <a:accent1>
        <a:srgbClr val="D0DE4E"/>
      </a:accent1>
      <a:accent2>
        <a:srgbClr val="3D5157"/>
      </a:accent2>
      <a:accent3>
        <a:srgbClr val="47653F"/>
      </a:accent3>
      <a:accent4>
        <a:srgbClr val="607E4C"/>
      </a:accent4>
      <a:accent5>
        <a:srgbClr val="78A141"/>
      </a:accent5>
      <a:accent6>
        <a:srgbClr val="9BBB59"/>
      </a:accent6>
      <a:hlink>
        <a:srgbClr val="9BBB59"/>
      </a:hlink>
      <a:folHlink>
        <a:srgbClr val="9BBB59"/>
      </a:folHlink>
    </a:clrScheme>
    <a:fontScheme name="Custom 5">
      <a:majorFont>
        <a:latin typeface="Franklin Gothic Demi"/>
        <a:ea typeface=""/>
        <a:cs typeface=""/>
      </a:majorFont>
      <a:minorFont>
        <a:latin typeface="Microsoft Sans Serif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J57"/>
  <sheetViews>
    <sheetView showGridLines="0" tabSelected="1" zoomScale="89" zoomScaleNormal="89" workbookViewId="0">
      <selection activeCell="L52" sqref="L52"/>
    </sheetView>
  </sheetViews>
  <sheetFormatPr baseColWidth="10" defaultColWidth="9.1796875" defaultRowHeight="13" x14ac:dyDescent="0.3"/>
  <cols>
    <col min="1" max="1" width="2.36328125" customWidth="1"/>
    <col min="2" max="2" width="42" customWidth="1"/>
    <col min="3" max="3" width="25" style="113" customWidth="1"/>
    <col min="4" max="5" width="18.1796875" hidden="1" customWidth="1"/>
    <col min="6" max="6" width="4.453125" customWidth="1"/>
    <col min="7" max="7" width="37" customWidth="1"/>
    <col min="8" max="8" width="20.81640625" customWidth="1"/>
    <col min="9" max="9" width="15.453125" hidden="1" customWidth="1"/>
    <col min="10" max="10" width="18.1796875" hidden="1" customWidth="1"/>
  </cols>
  <sheetData>
    <row r="1" spans="1:10" ht="71.5" customHeight="1" x14ac:dyDescent="0.3">
      <c r="A1" s="6"/>
      <c r="B1" s="104" t="s">
        <v>0</v>
      </c>
      <c r="C1" s="104"/>
      <c r="D1" s="104"/>
      <c r="E1" s="104"/>
      <c r="F1" s="104"/>
      <c r="G1" s="104"/>
      <c r="H1" s="104"/>
      <c r="I1" s="104"/>
      <c r="J1" s="104"/>
    </row>
    <row r="2" spans="1:10" ht="20" customHeight="1" thickBot="1" x14ac:dyDescent="0.35">
      <c r="A2" s="1"/>
      <c r="B2" s="5"/>
      <c r="C2" s="105"/>
      <c r="D2" s="4"/>
      <c r="E2" s="4"/>
      <c r="F2" s="4"/>
      <c r="G2" s="4"/>
      <c r="H2" s="4"/>
      <c r="I2" s="4"/>
      <c r="J2" s="4"/>
    </row>
    <row r="3" spans="1:10" ht="20" customHeight="1" thickBot="1" x14ac:dyDescent="0.35">
      <c r="A3" s="1"/>
      <c r="B3" s="80"/>
      <c r="C3" s="106"/>
      <c r="D3" s="19"/>
      <c r="E3" s="20"/>
      <c r="F3" s="3"/>
      <c r="G3" s="31"/>
      <c r="H3" s="103"/>
      <c r="I3" s="103"/>
      <c r="J3" s="32"/>
    </row>
    <row r="4" spans="1:10" ht="18" customHeight="1" thickBot="1" x14ac:dyDescent="0.35">
      <c r="A4" s="1"/>
      <c r="B4" s="81" t="s">
        <v>57</v>
      </c>
      <c r="C4" s="107" t="s">
        <v>48</v>
      </c>
      <c r="D4" s="79" t="s">
        <v>49</v>
      </c>
      <c r="E4" s="8" t="s">
        <v>29</v>
      </c>
      <c r="F4" s="9"/>
      <c r="G4" s="81" t="s">
        <v>30</v>
      </c>
      <c r="H4" s="82" t="s">
        <v>48</v>
      </c>
      <c r="I4" s="73" t="s">
        <v>28</v>
      </c>
      <c r="J4" s="17" t="s">
        <v>29</v>
      </c>
    </row>
    <row r="5" spans="1:10" ht="18" customHeight="1" thickBot="1" x14ac:dyDescent="0.35">
      <c r="A5" s="1"/>
      <c r="B5" s="71" t="s">
        <v>39</v>
      </c>
      <c r="C5" s="108">
        <v>12000000</v>
      </c>
      <c r="D5" s="22">
        <v>1400</v>
      </c>
      <c r="E5" s="23">
        <f>Alojamiento[[#This Row],[Costo proyectado]]-Alojamiento[[#This Row],[Costo real ]]</f>
        <v>11998600</v>
      </c>
      <c r="F5" s="83"/>
      <c r="G5" s="71" t="s">
        <v>52</v>
      </c>
      <c r="H5" s="72">
        <v>122222</v>
      </c>
      <c r="I5" s="74">
        <v>50</v>
      </c>
      <c r="J5" s="33">
        <f>Entretenimiento[[#This Row],[Costo proyectado]]-Entretenimiento[[#This Row],[Costo real]]</f>
        <v>122172</v>
      </c>
    </row>
    <row r="6" spans="1:10" ht="18" customHeight="1" thickBot="1" x14ac:dyDescent="0.35">
      <c r="A6" s="1"/>
      <c r="B6" s="71" t="s">
        <v>1</v>
      </c>
      <c r="C6" s="108">
        <v>0</v>
      </c>
      <c r="D6" s="60">
        <v>100</v>
      </c>
      <c r="E6" s="24">
        <f>Alojamiento[[#This Row],[Costo proyectado]]-Alojamiento[[#This Row],[Costo real ]]</f>
        <v>-100</v>
      </c>
      <c r="F6" s="2"/>
      <c r="G6" s="71" t="s">
        <v>53</v>
      </c>
      <c r="H6" s="72"/>
      <c r="I6" s="49"/>
      <c r="J6" s="50">
        <f>Entretenimiento[[#This Row],[Costo proyectado]]-Entretenimiento[[#This Row],[Costo real]]</f>
        <v>0</v>
      </c>
    </row>
    <row r="7" spans="1:10" ht="18" customHeight="1" thickBot="1" x14ac:dyDescent="0.35">
      <c r="A7" s="1"/>
      <c r="B7" s="71" t="s">
        <v>2</v>
      </c>
      <c r="C7" s="108">
        <v>0</v>
      </c>
      <c r="D7" s="41">
        <v>60</v>
      </c>
      <c r="E7" s="26">
        <f>Alojamiento[[#This Row],[Costo proyectado]]-Alojamiento[[#This Row],[Costo real ]]</f>
        <v>-60</v>
      </c>
      <c r="F7" s="2"/>
      <c r="G7" s="71" t="s">
        <v>20</v>
      </c>
      <c r="H7" s="72"/>
      <c r="I7" s="55"/>
      <c r="J7" s="35">
        <f>Entretenimiento[[#This Row],[Costo proyectado]]-Entretenimiento[[#This Row],[Costo real]]</f>
        <v>0</v>
      </c>
    </row>
    <row r="8" spans="1:10" ht="18" customHeight="1" thickBot="1" x14ac:dyDescent="0.35">
      <c r="A8" s="1"/>
      <c r="B8" s="71" t="s">
        <v>3</v>
      </c>
      <c r="C8" s="108">
        <v>0</v>
      </c>
      <c r="D8" s="60">
        <v>180</v>
      </c>
      <c r="E8" s="24">
        <f>Alojamiento[[#This Row],[Costo proyectado]]-Alojamiento[[#This Row],[Costo real ]]</f>
        <v>-180</v>
      </c>
      <c r="F8" s="2"/>
      <c r="G8" s="71" t="s">
        <v>31</v>
      </c>
      <c r="H8" s="72"/>
      <c r="I8" s="75"/>
      <c r="J8" s="50">
        <f>Entretenimiento[[#This Row],[Costo proyectado]]-Entretenimiento[[#This Row],[Costo real]]</f>
        <v>0</v>
      </c>
    </row>
    <row r="9" spans="1:10" ht="18" customHeight="1" thickBot="1" x14ac:dyDescent="0.35">
      <c r="A9" s="1"/>
      <c r="B9" s="71" t="s">
        <v>4</v>
      </c>
      <c r="C9" s="108"/>
      <c r="D9" s="41"/>
      <c r="E9" s="26">
        <f>Alojamiento[[#This Row],[Costo proyectado]]-Alojamiento[[#This Row],[Costo real ]]</f>
        <v>0</v>
      </c>
      <c r="F9" s="2"/>
      <c r="G9" s="71" t="s">
        <v>32</v>
      </c>
      <c r="H9" s="72"/>
      <c r="I9" s="55"/>
      <c r="J9" s="55">
        <f>Entretenimiento[[#This Row],[Costo proyectado]]-Entretenimiento[[#This Row],[Costo real]]</f>
        <v>0</v>
      </c>
    </row>
    <row r="10" spans="1:10" ht="18" customHeight="1" thickBot="1" x14ac:dyDescent="0.35">
      <c r="A10" s="1"/>
      <c r="B10" s="71" t="s">
        <v>5</v>
      </c>
      <c r="C10" s="108"/>
      <c r="D10" s="68"/>
      <c r="E10" s="24">
        <f>Alojamiento[[#This Row],[Costo proyectado]]-Alojamiento[[#This Row],[Costo real ]]</f>
        <v>0</v>
      </c>
      <c r="F10" s="2"/>
      <c r="G10" s="71" t="s">
        <v>33</v>
      </c>
      <c r="H10" s="72"/>
      <c r="I10" s="56"/>
      <c r="J10" s="56">
        <f>Entretenimiento[[#This Row],[Costo proyectado]]-Entretenimiento[[#This Row],[Costo real]]</f>
        <v>0</v>
      </c>
    </row>
    <row r="11" spans="1:10" ht="18" customHeight="1" thickBot="1" x14ac:dyDescent="0.35">
      <c r="A11" s="1"/>
      <c r="B11" s="71" t="s">
        <v>40</v>
      </c>
      <c r="C11" s="108"/>
      <c r="D11" s="69"/>
      <c r="E11" s="25">
        <f>Alojamiento[[#This Row],[Costo proyectado]]-Alojamiento[[#This Row],[Costo real ]]</f>
        <v>0</v>
      </c>
      <c r="F11" s="2"/>
      <c r="G11" s="71" t="s">
        <v>63</v>
      </c>
      <c r="H11" s="72"/>
      <c r="I11" s="48"/>
      <c r="J11" s="48">
        <f>Entretenimiento[[#This Row],[Costo proyectado]]-Entretenimiento[[#This Row],[Costo real]]</f>
        <v>0</v>
      </c>
    </row>
    <row r="12" spans="1:10" ht="18" customHeight="1" thickBot="1" x14ac:dyDescent="0.35">
      <c r="A12" s="1"/>
      <c r="B12" s="71" t="s">
        <v>6</v>
      </c>
      <c r="C12" s="108"/>
      <c r="D12" s="44"/>
      <c r="E12" s="24">
        <f>Alojamiento[[#This Row],[Costo proyectado]]-Alojamiento[[#This Row],[Costo real ]]</f>
        <v>0</v>
      </c>
      <c r="F12" s="2"/>
      <c r="G12" s="71" t="s">
        <v>7</v>
      </c>
      <c r="H12" s="72"/>
      <c r="I12" s="49"/>
      <c r="J12" s="49">
        <f>Entretenimiento[[#This Row],[Costo proyectado]]-Entretenimiento[[#This Row],[Costo real]]</f>
        <v>0</v>
      </c>
    </row>
    <row r="13" spans="1:10" ht="18" customHeight="1" thickBot="1" x14ac:dyDescent="0.35">
      <c r="A13" s="1"/>
      <c r="B13" s="71" t="s">
        <v>41</v>
      </c>
      <c r="C13" s="108"/>
      <c r="D13" s="70"/>
      <c r="E13" s="25">
        <f>Alojamiento[[#This Row],[Costo proyectado]]-Alojamiento[[#This Row],[Costo real ]]</f>
        <v>0</v>
      </c>
      <c r="F13" s="2"/>
      <c r="G13" s="71" t="s">
        <v>7</v>
      </c>
      <c r="H13" s="72"/>
      <c r="I13" s="48"/>
      <c r="J13" s="48">
        <f>Entretenimiento[[#This Row],[Costo proyectado]]-Entretenimiento[[#This Row],[Costo real]]</f>
        <v>0</v>
      </c>
    </row>
    <row r="14" spans="1:10" ht="18" customHeight="1" thickBot="1" x14ac:dyDescent="0.35">
      <c r="A14" s="1"/>
      <c r="B14" s="71" t="s">
        <v>7</v>
      </c>
      <c r="C14" s="108"/>
      <c r="D14" s="29"/>
      <c r="E14" s="29">
        <f>Alojamiento[[#This Row],[Costo proyectado]]-Alojamiento[[#This Row],[Costo real ]]</f>
        <v>0</v>
      </c>
      <c r="F14" s="2"/>
      <c r="G14" s="78" t="s">
        <v>8</v>
      </c>
      <c r="H14" s="88">
        <f>SUM(Entretenimiento[Costo proyectado])</f>
        <v>122222</v>
      </c>
      <c r="I14" s="51">
        <f>SUBTOTAL(109,Entretenimiento[Costo real])</f>
        <v>50</v>
      </c>
      <c r="J14" s="57">
        <f>SUBTOTAL(109,Entretenimiento[Diferencia])</f>
        <v>122172</v>
      </c>
    </row>
    <row r="15" spans="1:10" ht="18" customHeight="1" thickBot="1" x14ac:dyDescent="0.35">
      <c r="A15" s="1"/>
      <c r="B15" s="78" t="s">
        <v>8</v>
      </c>
      <c r="C15" s="109">
        <f>SUBTOTAL(109,Alojamiento[Costo proyectado])</f>
        <v>12000000</v>
      </c>
      <c r="D15" s="46">
        <f>SUBTOTAL(109,Alojamiento[[Costo real ]])</f>
        <v>1740</v>
      </c>
      <c r="E15" s="30">
        <f>SUBTOTAL(109,Alojamiento[Diferencia])</f>
        <v>11998260</v>
      </c>
      <c r="F15" s="2"/>
      <c r="G15" s="98"/>
      <c r="H15" s="98"/>
      <c r="I15" s="101"/>
      <c r="J15" s="101"/>
    </row>
    <row r="16" spans="1:10" ht="18" customHeight="1" thickBot="1" x14ac:dyDescent="0.35">
      <c r="A16" s="1"/>
      <c r="B16" s="98"/>
      <c r="C16" s="98"/>
      <c r="D16" s="99"/>
      <c r="E16" s="99"/>
      <c r="F16" s="2"/>
      <c r="G16" s="81" t="s">
        <v>34</v>
      </c>
      <c r="H16" s="82" t="s">
        <v>48</v>
      </c>
      <c r="I16" s="79" t="s">
        <v>28</v>
      </c>
      <c r="J16" s="14" t="s">
        <v>29</v>
      </c>
    </row>
    <row r="17" spans="1:10" ht="18" customHeight="1" thickBot="1" x14ac:dyDescent="0.35">
      <c r="A17" s="1"/>
      <c r="B17" s="81" t="s">
        <v>9</v>
      </c>
      <c r="C17" s="107" t="s">
        <v>50</v>
      </c>
      <c r="D17" s="73" t="s">
        <v>28</v>
      </c>
      <c r="E17" s="16" t="s">
        <v>29</v>
      </c>
      <c r="F17" s="2"/>
      <c r="G17" s="71" t="s">
        <v>64</v>
      </c>
      <c r="H17" s="72">
        <v>111</v>
      </c>
      <c r="I17" s="41"/>
      <c r="J17" s="40">
        <f>Préstamos[[#This Row],[Costo proyectado]]-Préstamos[[#This Row],[Costo real]]</f>
        <v>111</v>
      </c>
    </row>
    <row r="18" spans="1:10" ht="18" customHeight="1" thickBot="1" x14ac:dyDescent="0.35">
      <c r="A18" s="1"/>
      <c r="B18" s="71" t="s">
        <v>10</v>
      </c>
      <c r="C18" s="108">
        <v>250000</v>
      </c>
      <c r="D18" s="74">
        <v>250</v>
      </c>
      <c r="E18" s="33">
        <f>Transporte[[#This Row],[Costo proyectado  ]]-Transporte[[#This Row],[Costo real]]</f>
        <v>249750</v>
      </c>
      <c r="F18" s="2"/>
      <c r="G18" s="71" t="s">
        <v>65</v>
      </c>
      <c r="H18" s="72"/>
      <c r="I18" s="68"/>
      <c r="J18" s="24">
        <f>Préstamos[[#This Row],[Costo proyectado]]-Préstamos[[#This Row],[Costo real]]</f>
        <v>0</v>
      </c>
    </row>
    <row r="19" spans="1:10" ht="18" customHeight="1" thickBot="1" x14ac:dyDescent="0.35">
      <c r="A19" s="1"/>
      <c r="B19" s="71" t="s">
        <v>11</v>
      </c>
      <c r="C19" s="108"/>
      <c r="D19" s="75"/>
      <c r="E19" s="34">
        <f>Transporte[[#This Row],[Costo proyectado  ]]-Transporte[[#This Row],[Costo real]]</f>
        <v>0</v>
      </c>
      <c r="F19" s="2"/>
      <c r="G19" s="71" t="s">
        <v>35</v>
      </c>
      <c r="H19" s="72"/>
      <c r="I19" s="69"/>
      <c r="J19" s="26">
        <f>Préstamos[[#This Row],[Costo proyectado]]-Préstamos[[#This Row],[Costo real]]</f>
        <v>0</v>
      </c>
    </row>
    <row r="20" spans="1:10" ht="18" customHeight="1" thickBot="1" x14ac:dyDescent="0.35">
      <c r="A20" s="1"/>
      <c r="B20" s="71" t="s">
        <v>12</v>
      </c>
      <c r="C20" s="108"/>
      <c r="D20" s="55"/>
      <c r="E20" s="35">
        <f>Transporte[[#This Row],[Costo proyectado  ]]-Transporte[[#This Row],[Costo real]]</f>
        <v>0</v>
      </c>
      <c r="F20" s="2"/>
      <c r="G20" s="71" t="s">
        <v>35</v>
      </c>
      <c r="H20" s="72"/>
      <c r="I20" s="68"/>
      <c r="J20" s="24">
        <f>Préstamos[[#This Row],[Costo proyectado]]-Préstamos[[#This Row],[Costo real]]</f>
        <v>0</v>
      </c>
    </row>
    <row r="21" spans="1:10" ht="18" customHeight="1" thickBot="1" x14ac:dyDescent="0.35">
      <c r="A21" s="1"/>
      <c r="B21" s="71" t="s">
        <v>42</v>
      </c>
      <c r="C21" s="108"/>
      <c r="D21" s="56"/>
      <c r="E21" s="36">
        <f>Transporte[[#This Row],[Costo proyectado  ]]-Transporte[[#This Row],[Costo real]]</f>
        <v>0</v>
      </c>
      <c r="F21" s="2"/>
      <c r="G21" s="71" t="s">
        <v>35</v>
      </c>
      <c r="H21" s="72"/>
      <c r="I21" s="69"/>
      <c r="J21" s="52">
        <f>Préstamos[[#This Row],[Costo proyectado]]-Préstamos[[#This Row],[Costo real]]</f>
        <v>0</v>
      </c>
    </row>
    <row r="22" spans="1:10" ht="18" customHeight="1" thickBot="1" x14ac:dyDescent="0.35">
      <c r="A22" s="1"/>
      <c r="B22" s="71" t="s">
        <v>13</v>
      </c>
      <c r="C22" s="108"/>
      <c r="D22" s="55"/>
      <c r="E22" s="35">
        <f>Transporte[[#This Row],[Costo proyectado  ]]-Transporte[[#This Row],[Costo real]]</f>
        <v>0</v>
      </c>
      <c r="F22" s="2"/>
      <c r="G22" s="71" t="s">
        <v>7</v>
      </c>
      <c r="H22" s="72"/>
      <c r="I22" s="44"/>
      <c r="J22" s="43">
        <f>Préstamos[[#This Row],[Costo proyectado]]-Préstamos[[#This Row],[Costo real]]</f>
        <v>0</v>
      </c>
    </row>
    <row r="23" spans="1:10" ht="18" customHeight="1" thickBot="1" x14ac:dyDescent="0.35">
      <c r="A23" s="1"/>
      <c r="B23" s="71" t="s">
        <v>14</v>
      </c>
      <c r="C23" s="108"/>
      <c r="D23" s="56"/>
      <c r="E23" s="36">
        <f>Transporte[[#This Row],[Costo proyectado  ]]-Transporte[[#This Row],[Costo real]]</f>
        <v>0</v>
      </c>
      <c r="F23" s="2"/>
      <c r="G23" s="78" t="s">
        <v>8</v>
      </c>
      <c r="H23" s="88">
        <f>SUM(Préstamos[Costo proyectado])</f>
        <v>111</v>
      </c>
      <c r="I23" s="62">
        <f>SUBTOTAL(109,Préstamos[Costo real])</f>
        <v>0</v>
      </c>
      <c r="J23" s="58">
        <f>SUBTOTAL(109,Préstamos[Diferencia])</f>
        <v>111</v>
      </c>
    </row>
    <row r="24" spans="1:10" ht="18" customHeight="1" x14ac:dyDescent="0.3">
      <c r="A24" s="1"/>
      <c r="B24" s="71" t="s">
        <v>7</v>
      </c>
      <c r="C24" s="108"/>
      <c r="D24" s="76"/>
      <c r="E24" s="37">
        <f>Transporte[[#This Row],[Costo proyectado  ]]-Transporte[[#This Row],[Costo real]]</f>
        <v>0</v>
      </c>
      <c r="F24" s="2"/>
      <c r="G24" s="100"/>
      <c r="H24" s="100"/>
      <c r="I24" s="100"/>
      <c r="J24" s="100"/>
    </row>
    <row r="25" spans="1:10" ht="18" customHeight="1" x14ac:dyDescent="0.3">
      <c r="A25" s="1"/>
      <c r="B25" s="78" t="s">
        <v>8</v>
      </c>
      <c r="C25" s="109">
        <f>SUM(Transporte[[Costo proyectado  ]])</f>
        <v>250000</v>
      </c>
      <c r="D25" s="51">
        <f>SUBTOTAL(109,Transporte[Costo real])</f>
        <v>250</v>
      </c>
      <c r="E25" s="39">
        <f>SUBTOTAL(109,Transporte[Diferencia])</f>
        <v>249750</v>
      </c>
      <c r="F25" s="7"/>
      <c r="G25" s="64" t="s">
        <v>54</v>
      </c>
      <c r="H25" s="66" t="s">
        <v>48</v>
      </c>
      <c r="I25" s="15" t="s">
        <v>28</v>
      </c>
      <c r="J25" s="15" t="s">
        <v>29</v>
      </c>
    </row>
    <row r="26" spans="1:10" ht="18" customHeight="1" thickBot="1" x14ac:dyDescent="0.35">
      <c r="A26" s="1"/>
      <c r="B26" s="100"/>
      <c r="C26" s="100"/>
      <c r="D26" s="100"/>
      <c r="E26" s="100"/>
      <c r="F26" s="83"/>
      <c r="G26" s="71" t="s">
        <v>55</v>
      </c>
      <c r="H26" s="72">
        <v>1222</v>
      </c>
      <c r="I26" s="48"/>
      <c r="J26" s="37">
        <f>Impuestos[[#This Row],[Costo proyectado]]-Impuestos[[#This Row],[Costo real]]</f>
        <v>1222</v>
      </c>
    </row>
    <row r="27" spans="1:10" ht="18" customHeight="1" thickBot="1" x14ac:dyDescent="0.35">
      <c r="A27" s="1"/>
      <c r="B27" s="81" t="s">
        <v>15</v>
      </c>
      <c r="C27" s="110" t="s">
        <v>51</v>
      </c>
      <c r="D27" s="12" t="s">
        <v>28</v>
      </c>
      <c r="E27" s="11" t="s">
        <v>29</v>
      </c>
      <c r="F27" s="83"/>
      <c r="G27" s="71" t="s">
        <v>56</v>
      </c>
      <c r="H27" s="72"/>
      <c r="I27" s="84"/>
      <c r="J27" s="53">
        <f>Impuestos[[#This Row],[Costo proyectado]]-Impuestos[[#This Row],[Costo real]]</f>
        <v>0</v>
      </c>
    </row>
    <row r="28" spans="1:10" ht="18" customHeight="1" thickBot="1" x14ac:dyDescent="0.35">
      <c r="A28" s="94"/>
      <c r="B28" s="71" t="s">
        <v>16</v>
      </c>
      <c r="C28" s="108">
        <v>122222</v>
      </c>
      <c r="D28" s="41"/>
      <c r="E28" s="21">
        <f>Seguro[[#This Row],[Costo proyectado ]]-Seguro[[#This Row],[Costo real]]</f>
        <v>122222</v>
      </c>
      <c r="F28" s="83"/>
      <c r="G28" s="71" t="s">
        <v>68</v>
      </c>
      <c r="H28" s="72"/>
      <c r="I28" s="76"/>
      <c r="J28" s="38">
        <f>Impuestos[[#This Row],[Costo proyectado]]-Impuestos[[#This Row],[Costo real]]</f>
        <v>0</v>
      </c>
    </row>
    <row r="29" spans="1:10" ht="18" customHeight="1" thickBot="1" x14ac:dyDescent="0.35">
      <c r="A29" s="94"/>
      <c r="B29" s="71" t="s">
        <v>17</v>
      </c>
      <c r="C29" s="108"/>
      <c r="D29" s="95"/>
      <c r="E29" s="42">
        <f>Seguro[[#This Row],[Costo proyectado ]]-Seguro[[#This Row],[Costo real]]</f>
        <v>0</v>
      </c>
      <c r="F29" s="83"/>
      <c r="G29" s="71" t="s">
        <v>7</v>
      </c>
      <c r="H29" s="72"/>
      <c r="I29" s="84"/>
      <c r="J29" s="53">
        <f>Impuestos[[#This Row],[Costo proyectado]]-Impuestos[[#This Row],[Costo real]]</f>
        <v>0</v>
      </c>
    </row>
    <row r="30" spans="1:10" ht="18" customHeight="1" thickBot="1" x14ac:dyDescent="0.35">
      <c r="A30" s="94"/>
      <c r="B30" s="71" t="s">
        <v>18</v>
      </c>
      <c r="C30" s="108"/>
      <c r="D30" s="96"/>
      <c r="E30" s="26">
        <f>Seguro[[#This Row],[Costo proyectado ]]-Seguro[[#This Row],[Costo real]]</f>
        <v>0</v>
      </c>
      <c r="F30" s="7"/>
      <c r="G30" s="67" t="s">
        <v>8</v>
      </c>
      <c r="H30" s="88">
        <f>SUM(Impuestos[Costo proyectado])</f>
        <v>1222</v>
      </c>
      <c r="I30" s="39">
        <f>SUBTOTAL(109,Impuestos[Costo real])</f>
        <v>0</v>
      </c>
      <c r="J30" s="39">
        <f>SUBTOTAL(109,Impuestos[Diferencia])</f>
        <v>1222</v>
      </c>
    </row>
    <row r="31" spans="1:10" ht="18" customHeight="1" thickBot="1" x14ac:dyDescent="0.35">
      <c r="A31" s="94"/>
      <c r="B31" s="71" t="s">
        <v>7</v>
      </c>
      <c r="C31" s="108"/>
      <c r="D31" s="44"/>
      <c r="E31" s="43">
        <f>Seguro[[#This Row],[Costo proyectado ]]-Seguro[[#This Row],[Costo real]]</f>
        <v>0</v>
      </c>
      <c r="F31" s="2"/>
      <c r="G31" s="100"/>
      <c r="H31" s="100"/>
      <c r="I31" s="100"/>
      <c r="J31" s="100"/>
    </row>
    <row r="32" spans="1:10" ht="18" customHeight="1" thickBot="1" x14ac:dyDescent="0.35">
      <c r="A32" s="1"/>
      <c r="B32" s="78" t="s">
        <v>8</v>
      </c>
      <c r="C32" s="112">
        <f>SUM(Seguro[[Costo proyectado ]])</f>
        <v>122222</v>
      </c>
      <c r="D32" s="46">
        <f>SUBTOTAL(109,Seguro[Costo real])</f>
        <v>0</v>
      </c>
      <c r="E32" s="47">
        <f>SUBTOTAL(109,Seguro[Diferencia])</f>
        <v>122222</v>
      </c>
      <c r="F32" s="2"/>
      <c r="G32" s="81" t="s">
        <v>36</v>
      </c>
      <c r="H32" s="82" t="s">
        <v>48</v>
      </c>
      <c r="I32" s="10" t="s">
        <v>28</v>
      </c>
      <c r="J32" s="11" t="s">
        <v>29</v>
      </c>
    </row>
    <row r="33" spans="1:10" ht="18" customHeight="1" thickBot="1" x14ac:dyDescent="0.35">
      <c r="A33" s="1"/>
      <c r="B33" s="100"/>
      <c r="C33" s="100"/>
      <c r="D33" s="100"/>
      <c r="E33" s="100"/>
      <c r="F33" s="83"/>
      <c r="G33" s="71" t="s">
        <v>58</v>
      </c>
      <c r="H33" s="72">
        <v>121212</v>
      </c>
      <c r="I33" s="85"/>
      <c r="J33" s="59">
        <f>AhorrosOInversiones[[#This Row],[Costo proyectado]]-AhorrosOInversiones[[#This Row],[Costo real]]</f>
        <v>121212</v>
      </c>
    </row>
    <row r="34" spans="1:10" ht="18" customHeight="1" thickBot="1" x14ac:dyDescent="0.35">
      <c r="A34" s="1"/>
      <c r="B34" s="77" t="s">
        <v>19</v>
      </c>
      <c r="C34" s="111" t="s">
        <v>48</v>
      </c>
      <c r="D34" s="18" t="s">
        <v>28</v>
      </c>
      <c r="E34" s="15" t="s">
        <v>29</v>
      </c>
      <c r="F34" s="83"/>
      <c r="G34" s="71" t="s">
        <v>59</v>
      </c>
      <c r="H34" s="72"/>
      <c r="I34" s="86"/>
      <c r="J34" s="60">
        <f>AhorrosOInversiones[[#This Row],[Costo proyectado]]-AhorrosOInversiones[[#This Row],[Costo real]]</f>
        <v>0</v>
      </c>
    </row>
    <row r="35" spans="1:10" ht="18" customHeight="1" thickBot="1" x14ac:dyDescent="0.35">
      <c r="A35" s="1"/>
      <c r="B35" s="71" t="s">
        <v>43</v>
      </c>
      <c r="C35" s="108">
        <v>135555</v>
      </c>
      <c r="D35" s="48"/>
      <c r="E35" s="37">
        <f>Comida[[#This Row],[Costo proyectado]]-Comida[[#This Row],[Costo real]]</f>
        <v>135555</v>
      </c>
      <c r="F35" s="83"/>
      <c r="G35" s="71" t="s">
        <v>7</v>
      </c>
      <c r="H35" s="72"/>
      <c r="I35" s="87"/>
      <c r="J35" s="61">
        <f>AhorrosOInversiones[[#This Row],[Costo proyectado]]-AhorrosOInversiones[[#This Row],[Costo real]]</f>
        <v>0</v>
      </c>
    </row>
    <row r="36" spans="1:10" ht="18" customHeight="1" thickBot="1" x14ac:dyDescent="0.35">
      <c r="A36" s="1"/>
      <c r="B36" s="71" t="s">
        <v>20</v>
      </c>
      <c r="C36" s="108"/>
      <c r="D36" s="49"/>
      <c r="E36" s="50">
        <f>Comida[[#This Row],[Costo proyectado]]-Comida[[#This Row],[Costo real]]</f>
        <v>0</v>
      </c>
      <c r="F36" s="2"/>
      <c r="G36" s="88" t="s">
        <v>8</v>
      </c>
      <c r="H36" s="88">
        <f>SUM(AhorrosOInversiones[Costo proyectado])</f>
        <v>121212</v>
      </c>
      <c r="I36" s="62">
        <f>SUBTOTAL(109,AhorrosOInversiones[Costo real])</f>
        <v>0</v>
      </c>
      <c r="J36" s="47">
        <f>SUBTOTAL(109,AhorrosOInversiones[Diferencia])</f>
        <v>121212</v>
      </c>
    </row>
    <row r="37" spans="1:10" ht="18" customHeight="1" x14ac:dyDescent="0.3">
      <c r="A37" s="1"/>
      <c r="B37" s="71" t="s">
        <v>7</v>
      </c>
      <c r="C37" s="108"/>
      <c r="D37" s="48"/>
      <c r="E37" s="37">
        <f>Comida[[#This Row],[Costo proyectado]]-Comida[[#This Row],[Costo real]]</f>
        <v>0</v>
      </c>
      <c r="F37" s="2"/>
      <c r="G37" s="100"/>
      <c r="H37" s="100"/>
      <c r="I37" s="100"/>
      <c r="J37" s="100"/>
    </row>
    <row r="38" spans="1:10" ht="18" customHeight="1" x14ac:dyDescent="0.3">
      <c r="A38" s="1"/>
      <c r="B38" s="78" t="s">
        <v>8</v>
      </c>
      <c r="C38" s="112">
        <f>SUM(Comida[Costo proyectado])</f>
        <v>135555</v>
      </c>
      <c r="D38" s="51">
        <f>SUBTOTAL(109,Comida[Costo real])</f>
        <v>0</v>
      </c>
      <c r="E38" s="39">
        <f>SUBTOTAL(109,Comida[Diferencia])</f>
        <v>135555</v>
      </c>
      <c r="F38" s="2"/>
      <c r="G38" s="64" t="s">
        <v>60</v>
      </c>
      <c r="H38" s="65" t="s">
        <v>48</v>
      </c>
      <c r="I38" s="15" t="s">
        <v>28</v>
      </c>
      <c r="J38" s="17" t="s">
        <v>29</v>
      </c>
    </row>
    <row r="39" spans="1:10" ht="18" customHeight="1" thickBot="1" x14ac:dyDescent="0.35">
      <c r="A39" s="1"/>
      <c r="B39" s="100"/>
      <c r="C39" s="100"/>
      <c r="D39" s="100"/>
      <c r="E39" s="100"/>
      <c r="F39" s="83"/>
      <c r="G39" s="71" t="s">
        <v>61</v>
      </c>
      <c r="H39" s="72"/>
      <c r="I39" s="48"/>
      <c r="J39" s="48">
        <f>RegalosYDonaciones[[#This Row],[Costo proyectado]]-RegalosYDonaciones[[#This Row],[Costo real]]</f>
        <v>0</v>
      </c>
    </row>
    <row r="40" spans="1:10" ht="18" customHeight="1" thickBot="1" x14ac:dyDescent="0.35">
      <c r="A40" s="1"/>
      <c r="B40" s="81" t="s">
        <v>21</v>
      </c>
      <c r="C40" s="107" t="s">
        <v>48</v>
      </c>
      <c r="D40" s="89" t="s">
        <v>28</v>
      </c>
      <c r="E40" s="13" t="s">
        <v>29</v>
      </c>
      <c r="F40" s="83"/>
      <c r="G40" s="71" t="s">
        <v>62</v>
      </c>
      <c r="H40" s="72">
        <v>1221</v>
      </c>
      <c r="I40" s="49"/>
      <c r="J40" s="49">
        <f>RegalosYDonaciones[[#This Row],[Costo proyectado]]-RegalosYDonaciones[[#This Row],[Costo real]]</f>
        <v>1221</v>
      </c>
    </row>
    <row r="41" spans="1:10" ht="18" customHeight="1" thickBot="1" x14ac:dyDescent="0.35">
      <c r="A41" s="1"/>
      <c r="B41" s="71" t="s">
        <v>22</v>
      </c>
      <c r="C41" s="108">
        <v>12222</v>
      </c>
      <c r="D41" s="41"/>
      <c r="E41" s="21">
        <f>Mascotas[[#This Row],[Costo proyectado]]-Mascotas[[#This Row],[Costo real]]</f>
        <v>12222</v>
      </c>
      <c r="F41" s="83"/>
      <c r="G41" s="71" t="s">
        <v>7</v>
      </c>
      <c r="H41" s="72"/>
      <c r="I41" s="48"/>
      <c r="J41" s="48">
        <f>RegalosYDonaciones[[#This Row],[Costo proyectado]]-RegalosYDonaciones[[#This Row],[Costo real]]</f>
        <v>0</v>
      </c>
    </row>
    <row r="42" spans="1:10" ht="18" customHeight="1" thickBot="1" x14ac:dyDescent="0.35">
      <c r="A42" s="1"/>
      <c r="B42" s="71" t="s">
        <v>23</v>
      </c>
      <c r="C42" s="108"/>
      <c r="D42" s="60"/>
      <c r="E42" s="24">
        <f>Mascotas[[#This Row],[Costo proyectado]]-Mascotas[[#This Row],[Costo real]]</f>
        <v>0</v>
      </c>
      <c r="F42" s="2"/>
      <c r="G42" s="67" t="s">
        <v>8</v>
      </c>
      <c r="H42" s="88">
        <f>SUM(RegalosYDonaciones[Costo proyectado])</f>
        <v>1221</v>
      </c>
      <c r="I42" s="39">
        <f>SUBTOTAL(109,RegalosYDonaciones[Costo real])</f>
        <v>0</v>
      </c>
      <c r="J42" s="54">
        <f>SUBTOTAL(109,RegalosYDonaciones[Diferencia])</f>
        <v>1221</v>
      </c>
    </row>
    <row r="43" spans="1:10" ht="18" customHeight="1" thickBot="1" x14ac:dyDescent="0.35">
      <c r="A43" s="1"/>
      <c r="B43" s="71" t="s">
        <v>24</v>
      </c>
      <c r="C43" s="108"/>
      <c r="D43" s="69"/>
      <c r="E43" s="52">
        <f>Mascotas[[#This Row],[Costo proyectado]]-Mascotas[[#This Row],[Costo real]]</f>
        <v>0</v>
      </c>
      <c r="F43" s="2"/>
      <c r="G43" s="100"/>
      <c r="H43" s="100"/>
      <c r="I43" s="100"/>
      <c r="J43" s="100"/>
    </row>
    <row r="44" spans="1:10" ht="18" customHeight="1" thickBot="1" x14ac:dyDescent="0.35">
      <c r="A44" s="1"/>
      <c r="B44" s="71" t="s">
        <v>25</v>
      </c>
      <c r="C44" s="108"/>
      <c r="D44" s="93"/>
      <c r="E44" s="24">
        <f>Mascotas[[#This Row],[Costo proyectado]]-Mascotas[[#This Row],[Costo real]]</f>
        <v>0</v>
      </c>
      <c r="F44" s="2"/>
      <c r="G44" s="81" t="s">
        <v>66</v>
      </c>
      <c r="H44" s="82" t="s">
        <v>48</v>
      </c>
      <c r="I44" s="89" t="s">
        <v>28</v>
      </c>
      <c r="J44" s="13" t="s">
        <v>29</v>
      </c>
    </row>
    <row r="45" spans="1:10" ht="18" customHeight="1" thickBot="1" x14ac:dyDescent="0.35">
      <c r="A45" s="1"/>
      <c r="B45" s="71" t="s">
        <v>7</v>
      </c>
      <c r="C45" s="108"/>
      <c r="D45" s="41"/>
      <c r="E45" s="26">
        <f>Mascotas[[#This Row],[Costo proyectado]]-Mascotas[[#This Row],[Costo real]]</f>
        <v>0</v>
      </c>
      <c r="F45" s="83"/>
      <c r="G45" s="71" t="s">
        <v>37</v>
      </c>
      <c r="H45" s="72">
        <v>1222</v>
      </c>
      <c r="I45" s="41"/>
      <c r="J45" s="26">
        <f>Legal[[#This Row],[Costo proyectado]]-Legal[[#This Row],[Costo real]]</f>
        <v>1222</v>
      </c>
    </row>
    <row r="46" spans="1:10" ht="18" customHeight="1" thickBot="1" x14ac:dyDescent="0.35">
      <c r="A46" s="1"/>
      <c r="B46" s="78" t="s">
        <v>8</v>
      </c>
      <c r="C46" s="112">
        <f>SUM(Mascotas[Costo proyectado])</f>
        <v>12222</v>
      </c>
      <c r="D46" s="90">
        <f>SUBTOTAL(109,Mascotas[Costo real])</f>
        <v>0</v>
      </c>
      <c r="E46" s="45">
        <f>SUBTOTAL(109,Mascotas[Diferencia])</f>
        <v>12222</v>
      </c>
      <c r="F46" s="83"/>
      <c r="G46" s="71" t="s">
        <v>38</v>
      </c>
      <c r="H46" s="72"/>
      <c r="I46" s="60"/>
      <c r="J46" s="24">
        <f>Legal[[#This Row],[Costo proyectado]]-Legal[[#This Row],[Costo real]]</f>
        <v>0</v>
      </c>
    </row>
    <row r="47" spans="1:10" ht="18" customHeight="1" thickBot="1" x14ac:dyDescent="0.35">
      <c r="A47" s="1"/>
      <c r="B47" s="100"/>
      <c r="C47" s="100"/>
      <c r="D47" s="100"/>
      <c r="E47" s="100"/>
      <c r="F47" s="83"/>
      <c r="G47" s="71" t="s">
        <v>67</v>
      </c>
      <c r="H47" s="72"/>
      <c r="I47" s="41"/>
      <c r="J47" s="28">
        <f>Legal[[#This Row],[Costo proyectado]]-Legal[[#This Row],[Costo real]]</f>
        <v>0</v>
      </c>
    </row>
    <row r="48" spans="1:10" ht="18" customHeight="1" thickBot="1" x14ac:dyDescent="0.35">
      <c r="A48" s="1"/>
      <c r="B48" s="81" t="s">
        <v>44</v>
      </c>
      <c r="C48" s="107" t="s">
        <v>48</v>
      </c>
      <c r="D48" s="91" t="s">
        <v>28</v>
      </c>
      <c r="E48" s="63" t="s">
        <v>29</v>
      </c>
      <c r="F48" s="83"/>
      <c r="G48" s="71" t="s">
        <v>7</v>
      </c>
      <c r="H48" s="72"/>
      <c r="I48" s="68"/>
      <c r="J48" s="27">
        <f>Legal[[#This Row],[Costo proyectado]]-Legal[[#This Row],[Costo real]]</f>
        <v>0</v>
      </c>
    </row>
    <row r="49" spans="1:10" ht="18" customHeight="1" thickBot="1" x14ac:dyDescent="0.35">
      <c r="A49" s="1"/>
      <c r="B49" s="71" t="s">
        <v>23</v>
      </c>
      <c r="C49" s="108">
        <v>200000</v>
      </c>
      <c r="D49" s="48"/>
      <c r="E49" s="37">
        <f>CuidadoPersonal[[#This Row],[Costo proyectado]]-CuidadoPersonal[[#This Row],[Costo real]]</f>
        <v>200000</v>
      </c>
      <c r="F49" s="2"/>
      <c r="G49" s="78" t="s">
        <v>8</v>
      </c>
      <c r="H49" s="88">
        <f>SUM(Legal[Costo proyectado])</f>
        <v>1222</v>
      </c>
      <c r="I49" s="90">
        <f>SUBTOTAL(109,Legal[Costo real])</f>
        <v>0</v>
      </c>
      <c r="J49" s="45">
        <f>SUBTOTAL(109,Legal[Diferencia])</f>
        <v>1222</v>
      </c>
    </row>
    <row r="50" spans="1:10" ht="18" customHeight="1" thickBot="1" x14ac:dyDescent="0.35">
      <c r="A50" s="1"/>
      <c r="B50" s="71" t="s">
        <v>45</v>
      </c>
      <c r="C50" s="108"/>
      <c r="D50" s="49"/>
      <c r="E50" s="50">
        <f>CuidadoPersonal[[#This Row],[Costo proyectado]]-CuidadoPersonal[[#This Row],[Costo real]]</f>
        <v>0</v>
      </c>
      <c r="F50" s="1"/>
      <c r="G50" s="102"/>
      <c r="H50" s="102"/>
      <c r="I50" s="102"/>
      <c r="J50" s="102"/>
    </row>
    <row r="51" spans="1:10" ht="18" customHeight="1" thickBot="1" x14ac:dyDescent="0.35">
      <c r="A51" s="1"/>
      <c r="B51" s="71" t="s">
        <v>26</v>
      </c>
      <c r="C51" s="108"/>
      <c r="D51" s="48"/>
      <c r="E51" s="37">
        <f>CuidadoPersonal[[#This Row],[Costo proyectado]]-CuidadoPersonal[[#This Row],[Costo real]]</f>
        <v>0</v>
      </c>
      <c r="F51" s="1"/>
    </row>
    <row r="52" spans="1:10" ht="18" customHeight="1" thickBot="1" x14ac:dyDescent="0.35">
      <c r="A52" s="1"/>
      <c r="B52" s="71" t="s">
        <v>46</v>
      </c>
      <c r="C52" s="108"/>
      <c r="D52" s="49"/>
      <c r="E52" s="53">
        <f>CuidadoPersonal[[#This Row],[Costo proyectado]]-CuidadoPersonal[[#This Row],[Costo real]]</f>
        <v>0</v>
      </c>
      <c r="F52" s="1"/>
      <c r="G52" s="97" t="s">
        <v>69</v>
      </c>
      <c r="H52" s="114">
        <f>SUM(Legal[[#Totals],[Costo proyectado]],RegalosYDonaciones[[#Totals],[Costo proyectado]],AhorrosOInversiones[[#Totals],[Costo proyectado]],Impuestos[[#Totals],[Costo proyectado]],Préstamos[[#Totals],[Costo proyectado]],Entretenimiento[[#Totals],[Costo proyectado]],CuidadoPersonal[[#Totals],[Costo proyectado]],Mascotas[[#Totals],[Costo proyectado]],Comida[[#Totals],[Costo proyectado]],Seguro[[#Totals],[Costo proyectado ]],Transporte[[#Totals],[Costo proyectado  ]],Alojamiento[[#Totals],[Costo proyectado]])</f>
        <v>12967209</v>
      </c>
    </row>
    <row r="53" spans="1:10" ht="18" customHeight="1" thickBot="1" x14ac:dyDescent="0.35">
      <c r="A53" s="1"/>
      <c r="B53" s="71" t="s">
        <v>27</v>
      </c>
      <c r="C53" s="108"/>
      <c r="D53" s="55"/>
      <c r="E53" s="35">
        <f>CuidadoPersonal[[#This Row],[Costo proyectado]]-CuidadoPersonal[[#This Row],[Costo real]]</f>
        <v>0</v>
      </c>
      <c r="F53" s="1"/>
    </row>
    <row r="54" spans="1:10" ht="18" customHeight="1" thickBot="1" x14ac:dyDescent="0.35">
      <c r="A54" s="1"/>
      <c r="B54" s="71" t="s">
        <v>47</v>
      </c>
      <c r="C54" s="108"/>
      <c r="D54" s="75"/>
      <c r="E54" s="50">
        <f>CuidadoPersonal[[#This Row],[Costo proyectado]]-CuidadoPersonal[[#This Row],[Costo real]]</f>
        <v>0</v>
      </c>
      <c r="F54" s="1"/>
    </row>
    <row r="55" spans="1:10" ht="18" customHeight="1" x14ac:dyDescent="0.3">
      <c r="A55" s="1"/>
      <c r="B55" s="71" t="s">
        <v>7</v>
      </c>
      <c r="C55" s="108"/>
      <c r="D55" s="76"/>
      <c r="E55" s="37">
        <f>CuidadoPersonal[[#This Row],[Costo proyectado]]-CuidadoPersonal[[#This Row],[Costo real]]</f>
        <v>0</v>
      </c>
      <c r="F55" s="1"/>
    </row>
    <row r="56" spans="1:10" ht="18" customHeight="1" thickBot="1" x14ac:dyDescent="0.35">
      <c r="A56" s="1"/>
      <c r="B56" s="78" t="s">
        <v>8</v>
      </c>
      <c r="C56" s="112">
        <f>SUM(CuidadoPersonal[Costo proyectado])</f>
        <v>200000</v>
      </c>
      <c r="D56" s="92">
        <f>SUBTOTAL(109,CuidadoPersonal[Costo real])</f>
        <v>0</v>
      </c>
      <c r="E56" s="54">
        <f>SUBTOTAL(109,CuidadoPersonal[Diferencia])</f>
        <v>200000</v>
      </c>
      <c r="F56" s="1"/>
    </row>
    <row r="57" spans="1:10" ht="20" customHeight="1" x14ac:dyDescent="0.3"/>
  </sheetData>
  <mergeCells count="13">
    <mergeCell ref="H3:I3"/>
    <mergeCell ref="B1:J1"/>
    <mergeCell ref="B39:E39"/>
    <mergeCell ref="G50:J50"/>
    <mergeCell ref="B47:E47"/>
    <mergeCell ref="G37:J37"/>
    <mergeCell ref="G43:J43"/>
    <mergeCell ref="B16:E16"/>
    <mergeCell ref="B26:E26"/>
    <mergeCell ref="B33:E33"/>
    <mergeCell ref="G15:J15"/>
    <mergeCell ref="G24:J24"/>
    <mergeCell ref="G31:J31"/>
  </mergeCells>
  <phoneticPr fontId="2" type="noConversion"/>
  <conditionalFormatting sqref="J5:J14 E5:E15 E18:E25 E28:E32 E35:E38 E41:E46 E49:E56 J17:J23 J26:J30 J33:J36 J39:J42 J45:J49">
    <cfRule type="iconSet" priority="1">
      <iconSet iconSet="3Signs">
        <cfvo type="percent" val="0"/>
        <cfvo type="num" val="-20"/>
        <cfvo type="num" val="0"/>
      </iconSet>
    </cfRule>
  </conditionalFormatting>
  <dataValidations count="30">
    <dataValidation allowBlank="1" showInputMessage="1" showErrorMessage="1" prompt="Cree un presupuesto mensual personal en esta hoja de cálculo. La tabla Ingresos previstos y reales comienza en la celda B3. Las tablas de ejemplo para las categorías de gastos se encuentran en dos columnas a partir de celdas B10 y G10." sqref="A1" xr:uid="{00000000-0002-0000-0000-000000000000}"/>
    <dataValidation allowBlank="1" showInputMessage="1" showErrorMessage="1" prompt="El título de esta hoja de cálculo se encuentra en esta celda. Vaya a la celda B3 para introducir los ingresos previstos y los reales. El resumen de los gastos y del saldo se calcula automáticamente a partir de la celda G3." sqref="B1:J1" xr:uid="{00000000-0002-0000-0000-000001000000}"/>
    <dataValidation allowBlank="1" showInputMessage="1" showErrorMessage="1" prompt="Los gastos de ejemplo de Alojamiento se encuentran en la columna con este encabezado." sqref="B4" xr:uid="{00000000-0002-0000-0000-00000C000000}"/>
    <dataValidation allowBlank="1" showInputMessage="1" showErrorMessage="1" prompt="Escriba el costo previsto en la columna con este encabezado." sqref="C4 H44 C48 H4 H16 H25 H32 H38 C17 C27 C34 C40" xr:uid="{00000000-0002-0000-0000-00000D000000}"/>
    <dataValidation allowBlank="1" showInputMessage="1" showErrorMessage="1" prompt="Escriba el costo real en la columna con este encabezado." sqref="D4 D17 D48 I4 I16 I25 I32 I38 I44 D27 D34 D40" xr:uid="{00000000-0002-0000-0000-00000E000000}"/>
    <dataValidation allowBlank="1" showInputMessage="1" showErrorMessage="1" prompt="Los gastos de ejemplo de Transporte se encuentran en la columna con este encabezado." sqref="B17" xr:uid="{00000000-0002-0000-0000-00000F000000}"/>
    <dataValidation allowBlank="1" showInputMessage="1" showErrorMessage="1" prompt="Escriba la información en la tabla Cuidado personal que comienza a continuación." sqref="B47:E47" xr:uid="{00000000-0002-0000-0000-000010000000}"/>
    <dataValidation allowBlank="1" showInputMessage="1" showErrorMessage="1" prompt="Escriba la información en la tabla Transporte que comienza a continuación." sqref="B16:E16" xr:uid="{00000000-0002-0000-0000-000011000000}"/>
    <dataValidation allowBlank="1" showInputMessage="1" showErrorMessage="1" prompt="Los gastos de ejemplo de Cuidado personal se encuentran en la columna con este encabezado." sqref="B48" xr:uid="{00000000-0002-0000-0000-000012000000}"/>
    <dataValidation allowBlank="1" showInputMessage="1" showErrorMessage="1" prompt="Los gastos de ejemplo de Entretenimiento se encuentran en la columna con este encabezado." sqref="G4" xr:uid="{00000000-0002-0000-0000-000013000000}"/>
    <dataValidation allowBlank="1" showInputMessage="1" showErrorMessage="1" prompt="Escriba la información en la tabla Préstamos que comienza a continuación." sqref="G15:J15" xr:uid="{00000000-0002-0000-0000-000014000000}"/>
    <dataValidation allowBlank="1" showInputMessage="1" showErrorMessage="1" prompt="Los gastos de ejemplo de Préstamos se encuentran en la columna con este encabezado." sqref="G16" xr:uid="{00000000-0002-0000-0000-000015000000}"/>
    <dataValidation allowBlank="1" showInputMessage="1" showErrorMessage="1" prompt="Escriba la información en la tabla Impuestos que comienza a continuación." sqref="G24:J24" xr:uid="{00000000-0002-0000-0000-000016000000}"/>
    <dataValidation allowBlank="1" showInputMessage="1" showErrorMessage="1" prompt="Los gastos de ejemplo de Impuestos se encuentran en la columna con este encabezado." sqref="G25" xr:uid="{00000000-0002-0000-0000-000017000000}"/>
    <dataValidation allowBlank="1" showInputMessage="1" showErrorMessage="1" prompt="Escriba la información en la tabla Ahorros o inversiones que comienza a continuación." sqref="G31:J31" xr:uid="{00000000-0002-0000-0000-000018000000}"/>
    <dataValidation allowBlank="1" showInputMessage="1" showErrorMessage="1" prompt="Los gastos de ejemplo de Ahorros o inversiones se encuentran en la columna con este encabezado." sqref="G32" xr:uid="{00000000-0002-0000-0000-000019000000}"/>
    <dataValidation allowBlank="1" showInputMessage="1" showErrorMessage="1" prompt="Escriba la información en la tabla Regalos y donaciones que comienza a continuación." sqref="G37:J37" xr:uid="{00000000-0002-0000-0000-00001A000000}"/>
    <dataValidation allowBlank="1" showInputMessage="1" showErrorMessage="1" prompt="Los gastos de ejemplo de Regalos y donaciones se encuentran en la columna con este encabezado." sqref="G38" xr:uid="{00000000-0002-0000-0000-00001B000000}"/>
    <dataValidation allowBlank="1" showInputMessage="1" showErrorMessage="1" prompt="Escriba la información en la tabla Legal que comienza a continuación." sqref="G43:J43" xr:uid="{00000000-0002-0000-0000-00001C000000}"/>
    <dataValidation allowBlank="1" showInputMessage="1" showErrorMessage="1" prompt="Los gastos de ejemplo de Legal se encuentran en la columna con este encabezado." sqref="G44" xr:uid="{00000000-0002-0000-0000-00001D000000}"/>
    <dataValidation allowBlank="1" showInputMessage="1" showErrorMessage="1" prompt="El total de costos previstos se calcula automáticamente en la celda J57, el total de costos reales en la celda J59 y la diferencia en la celda J61." sqref="G50:J50" xr:uid="{00000000-0002-0000-0000-00001E000000}"/>
    <dataValidation allowBlank="1" showInputMessage="1" showErrorMessage="1" prompt="Los gastos de ejemplo de Seguro se encuentran en la columna con este encabezado." sqref="B27" xr:uid="{00000000-0002-0000-0000-00001F000000}"/>
    <dataValidation allowBlank="1" showInputMessage="1" showErrorMessage="1" prompt="Los gastos de ejemplo de Comida se encuentran en la columna con este encabezado." sqref="B34" xr:uid="{00000000-0002-0000-0000-000020000000}"/>
    <dataValidation allowBlank="1" showInputMessage="1" showErrorMessage="1" prompt="Modifique o escriba los elementos de Mascotas en la columna con este encabezado." sqref="B40" xr:uid="{00000000-0002-0000-0000-000021000000}"/>
    <dataValidation allowBlank="1" showInputMessage="1" showErrorMessage="1" prompt="Escriba la información en la tabla Seguro que comienza a continuación." sqref="B26:E26" xr:uid="{00000000-0002-0000-0000-000022000000}"/>
    <dataValidation allowBlank="1" showInputMessage="1" showErrorMessage="1" prompt="Escriba la información en la tabla Comida que comienza a continuación." sqref="B33:E33" xr:uid="{00000000-0002-0000-0000-000023000000}"/>
    <dataValidation allowBlank="1" showInputMessage="1" showErrorMessage="1" prompt="Escriba la información en la tabla Mascotas que comienza a continuación." sqref="B39:E39" xr:uid="{00000000-0002-0000-0000-000024000000}"/>
    <dataValidation allowBlank="1" showInputMessage="1" showErrorMessage="1" prompt="La diferencia se calcula automáticamente en la columna con este encabezado." sqref="E4 J4 E17 J16 E27 J25 E34 E40 J44 J38 J32 E48" xr:uid="{00000000-0002-0000-0000-000026000000}"/>
    <dataValidation allowBlank="1" showInputMessage="1" showErrorMessage="1" prompt="El saldo real se calcula automáticamente en la celda J7." sqref="G3" xr:uid="{00000000-0002-0000-0000-00002C000000}"/>
    <dataValidation allowBlank="1" showInputMessage="1" showErrorMessage="1" prompt="El saldo real se calcula automáticamente en esta celda." sqref="J3" xr:uid="{00000000-0002-0000-0000-000035000000}"/>
  </dataValidations>
  <printOptions horizontalCentered="1"/>
  <pageMargins left="0.5" right="0.5" top="0.5" bottom="0.5" header="0.5" footer="0.5"/>
  <pageSetup paperSize="9" orientation="portrait" horizontalDpi="4294967292" r:id="rId1"/>
  <headerFooter differentFirst="1" alignWithMargins="0">
    <oddFooter>Page &amp;P of &amp;N</oddFooter>
  </headerFooter>
  <ignoredErrors>
    <ignoredError sqref="E19:E24 E9:E14 J6:J13 J17:J22 E28:E31 J26:J29 J33:J35 E35:E37 E41:E45 J39:J41 J45:J48 E49:E55" emptyCellReference="1"/>
  </ignoredErrors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646592B039AC4B8D2434E403967958" ma:contentTypeVersion="2" ma:contentTypeDescription="Crear nuevo documento." ma:contentTypeScope="" ma:versionID="7bc0274e5a2adb4c5b509d8149bdb2eb">
  <xsd:schema xmlns:xsd="http://www.w3.org/2001/XMLSchema" xmlns:xs="http://www.w3.org/2001/XMLSchema" xmlns:p="http://schemas.microsoft.com/office/2006/metadata/properties" xmlns:ns2="8068c555-e99c-45bb-9f67-6f662b6381c4" xmlns:ns3="31f66656-7ebe-412e-89f3-865ca9452852" targetNamespace="http://schemas.microsoft.com/office/2006/metadata/properties" ma:root="true" ma:fieldsID="f90f0125794bb7c52a8e4a4f184639ac" ns2:_="" ns3:_="">
    <xsd:import namespace="8068c555-e99c-45bb-9f67-6f662b6381c4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Format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8c555-e99c-45bb-9f67-6f662b6381c4" elementFormDefault="qualified">
    <xsd:import namespace="http://schemas.microsoft.com/office/2006/documentManagement/types"/>
    <xsd:import namespace="http://schemas.microsoft.com/office/infopath/2007/PartnerControls"/>
    <xsd:element name="Formato" ma:index="8" nillable="true" ma:displayName="Formato" ma:internalName="Format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o xmlns="8068c555-e99c-45bb-9f67-6f662b6381c4">Excel</Formato>
  </documentManagement>
</p:properties>
</file>

<file path=customXml/itemProps1.xml><?xml version="1.0" encoding="utf-8"?>
<ds:datastoreItem xmlns:ds="http://schemas.openxmlformats.org/officeDocument/2006/customXml" ds:itemID="{65E697DE-3D23-4C5E-8202-F7AF9EBAC4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58F990-072C-419E-BC8A-1D7415BCC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8c555-e99c-45bb-9f67-6f662b6381c4"/>
    <ds:schemaRef ds:uri="31f66656-7ebe-412e-89f3-865ca9452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F851A9-ACF4-4804-B724-E22A0ADE41A3}">
  <ds:schemaRefs>
    <ds:schemaRef ds:uri="http://schemas.microsoft.com/office/2006/metadata/properties"/>
    <ds:schemaRef ds:uri="http://purl.org/dc/dcmitype/"/>
    <ds:schemaRef ds:uri="http://purl.org/dc/terms/"/>
    <ds:schemaRef ds:uri="31f66656-7ebe-412e-89f3-865ca9452852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068c555-e99c-45bb-9f67-6f662b6381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TM16410113</Templat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mensual personal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Descargar plantilla</dc:title>
  <dc:creator/>
  <cp:lastModifiedBy/>
  <dcterms:created xsi:type="dcterms:W3CDTF">2018-12-13T12:58:42Z</dcterms:created>
  <dcterms:modified xsi:type="dcterms:W3CDTF">2024-08-21T19:33:00Z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0x010100EB646592B039AC4B8D2434E403967958</vt:lpwstr>
  </property>
</Properties>
</file>